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Google Drive Final\FBA CITY\0_Projects\Wholesale List - 300 + 2500 suppliers\New Offer Oct 2021\Fiverr\"/>
    </mc:Choice>
  </mc:AlternateContent>
  <xr:revisionPtr revIDLastSave="0" documentId="13_ncr:1_{3EA6BE9E-B98E-4202-92AF-E0E2ADCD34C9}" xr6:coauthVersionLast="47" xr6:coauthVersionMax="47" xr10:uidLastSave="{00000000-0000-0000-0000-000000000000}"/>
  <bookViews>
    <workbookView xWindow="-108" yWindow="-108" windowWidth="23256" windowHeight="12576" tabRatio="204" xr2:uid="{00000000-000D-0000-FFFF-FFFF00000000}"/>
  </bookViews>
  <sheets>
    <sheet name="Sheet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2" i="1"/>
  <c r="AW82" i="1"/>
  <c r="AU82" i="1"/>
  <c r="AV82" i="1" s="1"/>
  <c r="T82" i="1"/>
  <c r="S82" i="1"/>
  <c r="AW9" i="1"/>
  <c r="AU9" i="1"/>
  <c r="AV9" i="1" s="1"/>
  <c r="T9" i="1"/>
  <c r="S9" i="1"/>
  <c r="AW85" i="1"/>
  <c r="AU85" i="1"/>
  <c r="AV85" i="1" s="1"/>
  <c r="T85" i="1"/>
  <c r="S85" i="1"/>
  <c r="AW86" i="1"/>
  <c r="AU86" i="1"/>
  <c r="AV86" i="1" s="1"/>
  <c r="T86" i="1"/>
  <c r="S86" i="1"/>
  <c r="AW70" i="1"/>
  <c r="AU70" i="1"/>
  <c r="AV70" i="1" s="1"/>
  <c r="T70" i="1"/>
  <c r="S70" i="1"/>
  <c r="AW44" i="1"/>
  <c r="AU44" i="1"/>
  <c r="AV44" i="1" s="1"/>
  <c r="T44" i="1"/>
  <c r="S44" i="1"/>
  <c r="AW7" i="1"/>
  <c r="AU7" i="1"/>
  <c r="AV7" i="1" s="1"/>
  <c r="T7" i="1"/>
  <c r="S7" i="1"/>
  <c r="AW52" i="1"/>
  <c r="AU52" i="1"/>
  <c r="AV52" i="1" s="1"/>
  <c r="T52" i="1"/>
  <c r="S52" i="1"/>
  <c r="AW57" i="1"/>
  <c r="AU57" i="1"/>
  <c r="AV57" i="1" s="1"/>
  <c r="T57" i="1"/>
  <c r="S57" i="1"/>
  <c r="AW19" i="1"/>
  <c r="AU19" i="1"/>
  <c r="AV19" i="1" s="1"/>
  <c r="T19" i="1"/>
  <c r="S19" i="1"/>
  <c r="AW71" i="1"/>
  <c r="AU71" i="1"/>
  <c r="AV71" i="1" s="1"/>
  <c r="T71" i="1"/>
  <c r="S71" i="1"/>
  <c r="AW12" i="1"/>
  <c r="AU12" i="1"/>
  <c r="AV12" i="1" s="1"/>
  <c r="T12" i="1"/>
  <c r="S12" i="1"/>
  <c r="AW21" i="1"/>
  <c r="AU21" i="1"/>
  <c r="AV21" i="1" s="1"/>
  <c r="T21" i="1"/>
  <c r="S21" i="1"/>
  <c r="AW49" i="1"/>
  <c r="AU49" i="1"/>
  <c r="AV49" i="1" s="1"/>
  <c r="T49" i="1"/>
  <c r="S49" i="1"/>
  <c r="AW59" i="1"/>
  <c r="AU59" i="1"/>
  <c r="AV59" i="1" s="1"/>
  <c r="T59" i="1"/>
  <c r="S59" i="1"/>
  <c r="AW13" i="1"/>
  <c r="AU13" i="1"/>
  <c r="AV13" i="1" s="1"/>
  <c r="T13" i="1"/>
  <c r="S13" i="1"/>
  <c r="AW2" i="1"/>
  <c r="AU2" i="1"/>
  <c r="AV2" i="1" s="1"/>
  <c r="T2" i="1"/>
  <c r="S2" i="1"/>
  <c r="AW28" i="1"/>
  <c r="AU28" i="1"/>
  <c r="AV28" i="1" s="1"/>
  <c r="T28" i="1"/>
  <c r="S28" i="1"/>
  <c r="AW26" i="1"/>
  <c r="AU26" i="1"/>
  <c r="AV26" i="1" s="1"/>
  <c r="T26" i="1"/>
  <c r="S26" i="1"/>
  <c r="AW39" i="1"/>
  <c r="AU39" i="1"/>
  <c r="AV39" i="1" s="1"/>
  <c r="T39" i="1"/>
  <c r="S39" i="1"/>
  <c r="AW56" i="1"/>
  <c r="AU56" i="1"/>
  <c r="AV56" i="1" s="1"/>
  <c r="T56" i="1"/>
  <c r="S56" i="1"/>
  <c r="AW25" i="1"/>
  <c r="AU25" i="1"/>
  <c r="AV25" i="1" s="1"/>
  <c r="T25" i="1"/>
  <c r="S25" i="1"/>
  <c r="AW81" i="1"/>
  <c r="AU81" i="1"/>
  <c r="AV81" i="1" s="1"/>
  <c r="T81" i="1"/>
  <c r="S81" i="1"/>
  <c r="AW16" i="1"/>
  <c r="AU16" i="1"/>
  <c r="AV16" i="1" s="1"/>
  <c r="T16" i="1"/>
  <c r="S16" i="1"/>
  <c r="AW77" i="1"/>
  <c r="AU77" i="1"/>
  <c r="AV77" i="1" s="1"/>
  <c r="T77" i="1"/>
  <c r="S77" i="1"/>
  <c r="AW54" i="1"/>
  <c r="AU54" i="1"/>
  <c r="AV54" i="1" s="1"/>
  <c r="T54" i="1"/>
  <c r="S54" i="1"/>
  <c r="AW38" i="1"/>
  <c r="AU38" i="1"/>
  <c r="AV38" i="1" s="1"/>
  <c r="T38" i="1"/>
  <c r="S38" i="1"/>
  <c r="AW67" i="1"/>
  <c r="AU67" i="1"/>
  <c r="AV67" i="1" s="1"/>
  <c r="T67" i="1"/>
  <c r="S67" i="1"/>
  <c r="AW73" i="1"/>
  <c r="AU73" i="1"/>
  <c r="AV73" i="1" s="1"/>
  <c r="T73" i="1"/>
  <c r="S73" i="1"/>
  <c r="AW40" i="1"/>
  <c r="AU40" i="1"/>
  <c r="AV40" i="1" s="1"/>
  <c r="T40" i="1"/>
  <c r="S40" i="1"/>
  <c r="AW41" i="1"/>
  <c r="AU41" i="1"/>
  <c r="AV41" i="1" s="1"/>
  <c r="T41" i="1"/>
  <c r="S41" i="1"/>
  <c r="AW45" i="1"/>
  <c r="AU45" i="1"/>
  <c r="AV45" i="1" s="1"/>
  <c r="T45" i="1"/>
  <c r="S45" i="1"/>
  <c r="AW76" i="1"/>
  <c r="AU76" i="1"/>
  <c r="AV76" i="1" s="1"/>
  <c r="T76" i="1"/>
  <c r="S76" i="1"/>
  <c r="AW20" i="1"/>
  <c r="AU20" i="1"/>
  <c r="AV20" i="1" s="1"/>
  <c r="T20" i="1"/>
  <c r="S20" i="1"/>
  <c r="AW15" i="1"/>
  <c r="AU15" i="1"/>
  <c r="AV15" i="1" s="1"/>
  <c r="T15" i="1"/>
  <c r="S15" i="1"/>
  <c r="AW23" i="1"/>
  <c r="AU23" i="1"/>
  <c r="AV23" i="1" s="1"/>
  <c r="T23" i="1"/>
  <c r="S23" i="1"/>
  <c r="AW80" i="1"/>
  <c r="AU80" i="1"/>
  <c r="AV80" i="1" s="1"/>
  <c r="T80" i="1"/>
  <c r="S80" i="1"/>
  <c r="AW35" i="1"/>
  <c r="AU35" i="1"/>
  <c r="AV35" i="1" s="1"/>
  <c r="T35" i="1"/>
  <c r="S35" i="1"/>
  <c r="AW34" i="1"/>
  <c r="AU34" i="1"/>
  <c r="AV34" i="1" s="1"/>
  <c r="T34" i="1"/>
  <c r="S34" i="1"/>
  <c r="AW87" i="1"/>
  <c r="AU87" i="1"/>
  <c r="AV87" i="1" s="1"/>
  <c r="T87" i="1"/>
  <c r="S87" i="1"/>
  <c r="AW10" i="1"/>
  <c r="AU10" i="1"/>
  <c r="AV10" i="1" s="1"/>
  <c r="T10" i="1"/>
  <c r="S10" i="1"/>
  <c r="AW29" i="1"/>
  <c r="AU29" i="1"/>
  <c r="AV29" i="1" s="1"/>
  <c r="T29" i="1"/>
  <c r="S29" i="1"/>
  <c r="AW78" i="1"/>
  <c r="AU78" i="1"/>
  <c r="AV78" i="1" s="1"/>
  <c r="T78" i="1"/>
  <c r="S78" i="1"/>
  <c r="AW6" i="1"/>
  <c r="AU6" i="1"/>
  <c r="AV6" i="1" s="1"/>
  <c r="T6" i="1"/>
  <c r="S6" i="1"/>
  <c r="AW55" i="1"/>
  <c r="AU55" i="1"/>
  <c r="AV55" i="1" s="1"/>
  <c r="T55" i="1"/>
  <c r="S55" i="1"/>
  <c r="AW42" i="1"/>
  <c r="AU42" i="1"/>
  <c r="AV42" i="1" s="1"/>
  <c r="T42" i="1"/>
  <c r="S42" i="1"/>
  <c r="AW5" i="1"/>
  <c r="AU5" i="1"/>
  <c r="AV5" i="1" s="1"/>
  <c r="T5" i="1"/>
  <c r="S5" i="1"/>
  <c r="AW72" i="1"/>
  <c r="AU72" i="1"/>
  <c r="AV72" i="1" s="1"/>
  <c r="T72" i="1"/>
  <c r="S72" i="1"/>
  <c r="AW79" i="1"/>
  <c r="AU79" i="1"/>
  <c r="AV79" i="1" s="1"/>
  <c r="T79" i="1"/>
  <c r="S79" i="1"/>
  <c r="AW69" i="1"/>
  <c r="AU69" i="1"/>
  <c r="AV69" i="1" s="1"/>
  <c r="T69" i="1"/>
  <c r="S69" i="1"/>
  <c r="AW27" i="1"/>
  <c r="AU27" i="1"/>
  <c r="AV27" i="1" s="1"/>
  <c r="T27" i="1"/>
  <c r="S27" i="1"/>
  <c r="AW3" i="1"/>
  <c r="AU3" i="1"/>
  <c r="AV3" i="1" s="1"/>
  <c r="T3" i="1"/>
  <c r="S3" i="1"/>
  <c r="AW65" i="1"/>
  <c r="AU65" i="1"/>
  <c r="AV65" i="1" s="1"/>
  <c r="T65" i="1"/>
  <c r="S65" i="1"/>
  <c r="AW43" i="1"/>
  <c r="AU43" i="1"/>
  <c r="AV43" i="1" s="1"/>
  <c r="T43" i="1"/>
  <c r="S43" i="1"/>
  <c r="AW50" i="1"/>
  <c r="AU50" i="1"/>
  <c r="AV50" i="1" s="1"/>
  <c r="T50" i="1"/>
  <c r="S50" i="1"/>
  <c r="AW11" i="1"/>
  <c r="AU11" i="1"/>
  <c r="AV11" i="1" s="1"/>
  <c r="T11" i="1"/>
  <c r="S11" i="1"/>
  <c r="AW31" i="1"/>
  <c r="AU31" i="1"/>
  <c r="AV31" i="1" s="1"/>
  <c r="T31" i="1"/>
  <c r="S31" i="1"/>
  <c r="AW32" i="1"/>
  <c r="AU32" i="1"/>
  <c r="AV32" i="1" s="1"/>
  <c r="T32" i="1"/>
  <c r="S32" i="1"/>
  <c r="AW60" i="1"/>
  <c r="AU60" i="1"/>
  <c r="AV60" i="1" s="1"/>
  <c r="T60" i="1"/>
  <c r="S60" i="1"/>
  <c r="AW75" i="1"/>
  <c r="AU75" i="1"/>
  <c r="AV75" i="1" s="1"/>
  <c r="T75" i="1"/>
  <c r="S75" i="1"/>
  <c r="AW17" i="1"/>
  <c r="AU17" i="1"/>
  <c r="AV17" i="1" s="1"/>
  <c r="T17" i="1"/>
  <c r="S17" i="1"/>
  <c r="AW83" i="1"/>
  <c r="AU83" i="1"/>
  <c r="AV83" i="1" s="1"/>
  <c r="T83" i="1"/>
  <c r="S83" i="1"/>
  <c r="AW37" i="1"/>
  <c r="AU37" i="1"/>
  <c r="AV37" i="1" s="1"/>
  <c r="T37" i="1"/>
  <c r="S37" i="1"/>
  <c r="AW24" i="1"/>
  <c r="AU24" i="1"/>
  <c r="AV24" i="1" s="1"/>
  <c r="T24" i="1"/>
  <c r="S24" i="1"/>
  <c r="AW68" i="1"/>
  <c r="AU68" i="1"/>
  <c r="AV68" i="1" s="1"/>
  <c r="T68" i="1"/>
  <c r="S68" i="1"/>
  <c r="AW33" i="1"/>
  <c r="AU33" i="1"/>
  <c r="AV33" i="1" s="1"/>
  <c r="T33" i="1"/>
  <c r="S33" i="1"/>
  <c r="AW46" i="1"/>
  <c r="AU46" i="1"/>
  <c r="AV46" i="1" s="1"/>
  <c r="T46" i="1"/>
  <c r="S46" i="1"/>
  <c r="AW61" i="1"/>
  <c r="AU61" i="1"/>
  <c r="AV61" i="1" s="1"/>
  <c r="T61" i="1"/>
  <c r="S61" i="1"/>
  <c r="AW22" i="1"/>
  <c r="AU22" i="1"/>
  <c r="AV22" i="1" s="1"/>
  <c r="T22" i="1"/>
  <c r="S22" i="1"/>
  <c r="AW48" i="1"/>
  <c r="AU48" i="1"/>
  <c r="AV48" i="1" s="1"/>
  <c r="T48" i="1"/>
  <c r="S48" i="1"/>
  <c r="AW30" i="1"/>
  <c r="AU30" i="1"/>
  <c r="AV30" i="1" s="1"/>
  <c r="T30" i="1"/>
  <c r="S30" i="1"/>
  <c r="AW14" i="1"/>
  <c r="AU14" i="1"/>
  <c r="AV14" i="1" s="1"/>
  <c r="T14" i="1"/>
  <c r="S14" i="1"/>
  <c r="AW63" i="1"/>
  <c r="AU63" i="1"/>
  <c r="AV63" i="1" s="1"/>
  <c r="T63" i="1"/>
  <c r="S63" i="1"/>
  <c r="AW64" i="1"/>
  <c r="AU64" i="1"/>
  <c r="AV64" i="1" s="1"/>
  <c r="T64" i="1"/>
  <c r="S64" i="1"/>
  <c r="AW18" i="1"/>
  <c r="AU18" i="1"/>
  <c r="AV18" i="1" s="1"/>
  <c r="T18" i="1"/>
  <c r="S18" i="1"/>
  <c r="AW62" i="1"/>
  <c r="AU62" i="1"/>
  <c r="AV62" i="1" s="1"/>
  <c r="T62" i="1"/>
  <c r="S62" i="1"/>
  <c r="AW36" i="1"/>
  <c r="AU36" i="1"/>
  <c r="AV36" i="1" s="1"/>
  <c r="T36" i="1"/>
  <c r="S36" i="1"/>
  <c r="AW4" i="1"/>
  <c r="AU4" i="1"/>
  <c r="AV4" i="1" s="1"/>
  <c r="T4" i="1"/>
  <c r="S4" i="1"/>
  <c r="AW47" i="1"/>
  <c r="AU47" i="1"/>
  <c r="AV47" i="1" s="1"/>
  <c r="T47" i="1"/>
  <c r="S47" i="1"/>
  <c r="AW8" i="1"/>
  <c r="AU8" i="1"/>
  <c r="AV8" i="1" s="1"/>
  <c r="T8" i="1"/>
  <c r="S8" i="1"/>
  <c r="AW53" i="1"/>
  <c r="AU53" i="1"/>
  <c r="AV53" i="1" s="1"/>
  <c r="T53" i="1"/>
  <c r="S53" i="1"/>
  <c r="AW51" i="1"/>
  <c r="AU51" i="1"/>
  <c r="AV51" i="1" s="1"/>
  <c r="T51" i="1"/>
  <c r="S51" i="1"/>
  <c r="AW58" i="1"/>
  <c r="AU58" i="1"/>
  <c r="AV58" i="1" s="1"/>
  <c r="T58" i="1"/>
  <c r="S58" i="1"/>
  <c r="AW84" i="1"/>
  <c r="AU84" i="1"/>
  <c r="AV84" i="1" s="1"/>
  <c r="T84" i="1"/>
  <c r="S84" i="1"/>
  <c r="AW74" i="1"/>
  <c r="AU74" i="1"/>
  <c r="AV74" i="1" s="1"/>
  <c r="T74" i="1"/>
  <c r="S74" i="1"/>
  <c r="AW66" i="1"/>
  <c r="AU66" i="1"/>
  <c r="AV66" i="1" s="1"/>
  <c r="T66" i="1"/>
  <c r="S66" i="1"/>
  <c r="X30" i="1" l="1"/>
  <c r="X24" i="1"/>
  <c r="Z24" i="1" s="1"/>
  <c r="X11" i="1"/>
  <c r="Z11" i="1" s="1"/>
  <c r="X82" i="1"/>
  <c r="Y82" i="1" s="1"/>
  <c r="X7" i="1"/>
  <c r="Z7" i="1" s="1"/>
  <c r="X45" i="1"/>
  <c r="Z45" i="1" s="1"/>
  <c r="X16" i="1"/>
  <c r="Z16" i="1" s="1"/>
  <c r="X84" i="1"/>
  <c r="Y84" i="1" s="1"/>
  <c r="X61" i="1"/>
  <c r="Z61" i="1" s="1"/>
  <c r="X23" i="1"/>
  <c r="Y23" i="1" s="1"/>
  <c r="X39" i="1"/>
  <c r="Z39" i="1" s="1"/>
  <c r="X36" i="1"/>
  <c r="Y36" i="1" s="1"/>
  <c r="X72" i="1"/>
  <c r="Y72" i="1" s="1"/>
  <c r="X70" i="1"/>
  <c r="Y70" i="1" s="1"/>
  <c r="X47" i="1"/>
  <c r="Y47" i="1" s="1"/>
  <c r="X15" i="1"/>
  <c r="Y15" i="1" s="1"/>
  <c r="X8" i="1"/>
  <c r="Y8" i="1" s="1"/>
  <c r="X64" i="1"/>
  <c r="Y64" i="1" s="1"/>
  <c r="X3" i="1"/>
  <c r="Y3" i="1" s="1"/>
  <c r="X35" i="1"/>
  <c r="Z35" i="1" s="1"/>
  <c r="X86" i="1"/>
  <c r="Z86" i="1" s="1"/>
  <c r="X66" i="1"/>
  <c r="Z66" i="1" s="1"/>
  <c r="X43" i="1"/>
  <c r="Z43" i="1" s="1"/>
  <c r="X27" i="1"/>
  <c r="Z27" i="1" s="1"/>
  <c r="X40" i="1"/>
  <c r="Z40" i="1" s="1"/>
  <c r="X9" i="1"/>
  <c r="Y9" i="1" s="1"/>
  <c r="X87" i="1"/>
  <c r="Z87" i="1" s="1"/>
  <c r="X26" i="1"/>
  <c r="Y26" i="1" s="1"/>
  <c r="X42" i="1"/>
  <c r="Z42" i="1" s="1"/>
  <c r="X62" i="1"/>
  <c r="Z62" i="1" s="1"/>
  <c r="X5" i="1"/>
  <c r="Y5" i="1" s="1"/>
  <c r="X28" i="1"/>
  <c r="Z28" i="1" s="1"/>
  <c r="X59" i="1"/>
  <c r="Z59" i="1" s="1"/>
  <c r="X12" i="1"/>
  <c r="Y12" i="1" s="1"/>
  <c r="X58" i="1"/>
  <c r="Y58" i="1" s="1"/>
  <c r="X14" i="1"/>
  <c r="Z14" i="1" s="1"/>
  <c r="X55" i="1"/>
  <c r="Y55" i="1" s="1"/>
  <c r="X29" i="1"/>
  <c r="Y29" i="1" s="1"/>
  <c r="X38" i="1"/>
  <c r="Z38" i="1" s="1"/>
  <c r="X41" i="1"/>
  <c r="Z41" i="1" s="1"/>
  <c r="X2" i="1"/>
  <c r="Y2" i="1" s="1"/>
  <c r="X25" i="1"/>
  <c r="Z25" i="1" s="1"/>
  <c r="X48" i="1"/>
  <c r="Z48" i="1" s="1"/>
  <c r="X46" i="1"/>
  <c r="Z46" i="1" s="1"/>
  <c r="X17" i="1"/>
  <c r="Y17" i="1" s="1"/>
  <c r="X32" i="1"/>
  <c r="Y32" i="1" s="1"/>
  <c r="X78" i="1"/>
  <c r="Z78" i="1" s="1"/>
  <c r="X57" i="1"/>
  <c r="Z57" i="1" s="1"/>
  <c r="X73" i="1"/>
  <c r="Y73" i="1" s="1"/>
  <c r="X54" i="1"/>
  <c r="X13" i="1"/>
  <c r="Z13" i="1" s="1"/>
  <c r="X50" i="1"/>
  <c r="Z50" i="1" s="1"/>
  <c r="X34" i="1"/>
  <c r="Z34" i="1" s="1"/>
  <c r="X81" i="1"/>
  <c r="Z81" i="1" s="1"/>
  <c r="X49" i="1"/>
  <c r="Y49" i="1" s="1"/>
  <c r="X71" i="1"/>
  <c r="Y71" i="1" s="1"/>
  <c r="X52" i="1"/>
  <c r="Y52" i="1" s="1"/>
  <c r="X53" i="1"/>
  <c r="Z53" i="1" s="1"/>
  <c r="X68" i="1"/>
  <c r="Y68" i="1" s="1"/>
  <c r="X79" i="1"/>
  <c r="Y79" i="1" s="1"/>
  <c r="X76" i="1"/>
  <c r="Z76" i="1" s="1"/>
  <c r="X83" i="1"/>
  <c r="Z83" i="1" s="1"/>
  <c r="X51" i="1"/>
  <c r="Y51" i="1" s="1"/>
  <c r="X33" i="1"/>
  <c r="Z33" i="1" s="1"/>
  <c r="X69" i="1"/>
  <c r="Y69" i="1" s="1"/>
  <c r="X44" i="1"/>
  <c r="Y44" i="1" s="1"/>
  <c r="X63" i="1"/>
  <c r="Y63" i="1" s="1"/>
  <c r="X31" i="1"/>
  <c r="Z31" i="1" s="1"/>
  <c r="X10" i="1"/>
  <c r="Y10" i="1" s="1"/>
  <c r="X77" i="1"/>
  <c r="Z77" i="1" s="1"/>
  <c r="X19" i="1"/>
  <c r="Y19" i="1" s="1"/>
  <c r="X18" i="1"/>
  <c r="Z18" i="1" s="1"/>
  <c r="X60" i="1"/>
  <c r="Y60" i="1" s="1"/>
  <c r="X74" i="1"/>
  <c r="Y74" i="1" s="1"/>
  <c r="X22" i="1"/>
  <c r="Y22" i="1" s="1"/>
  <c r="X65" i="1"/>
  <c r="Y65" i="1" s="1"/>
  <c r="X80" i="1"/>
  <c r="Z80" i="1" s="1"/>
  <c r="X20" i="1"/>
  <c r="Y20" i="1" s="1"/>
  <c r="X56" i="1"/>
  <c r="Z56" i="1" s="1"/>
  <c r="X85" i="1"/>
  <c r="Y85" i="1" s="1"/>
  <c r="X37" i="1"/>
  <c r="Y37" i="1" s="1"/>
  <c r="X75" i="1"/>
  <c r="Z75" i="1" s="1"/>
  <c r="X6" i="1"/>
  <c r="Y6" i="1" s="1"/>
  <c r="X67" i="1"/>
  <c r="Y67" i="1" s="1"/>
  <c r="X21" i="1"/>
  <c r="Z21" i="1" s="1"/>
  <c r="X4" i="1"/>
  <c r="Z4" i="1" s="1"/>
  <c r="Z9" i="1"/>
  <c r="Z12" i="1"/>
  <c r="Y54" i="1"/>
  <c r="Z54" i="1"/>
  <c r="Z64" i="1"/>
  <c r="Z30" i="1"/>
  <c r="Y30" i="1"/>
  <c r="Z58" i="1"/>
  <c r="Y11" i="1"/>
  <c r="Y45" i="1" l="1"/>
  <c r="Y87" i="1"/>
  <c r="Y7" i="1"/>
  <c r="Z3" i="1"/>
  <c r="Y66" i="1"/>
  <c r="Y81" i="1"/>
  <c r="Y24" i="1"/>
  <c r="Z70" i="1"/>
  <c r="Z82" i="1"/>
  <c r="Y16" i="1"/>
  <c r="Y25" i="1"/>
  <c r="Z23" i="1"/>
  <c r="Y27" i="1"/>
  <c r="Y41" i="1"/>
  <c r="Z47" i="1"/>
  <c r="Y61" i="1"/>
  <c r="Z69" i="1"/>
  <c r="Z52" i="1"/>
  <c r="Z60" i="1"/>
  <c r="Y40" i="1"/>
  <c r="Z85" i="1"/>
  <c r="Y14" i="1"/>
  <c r="Z2" i="1"/>
  <c r="Y13" i="1"/>
  <c r="Y48" i="1"/>
  <c r="Y39" i="1"/>
  <c r="Z10" i="1"/>
  <c r="Y76" i="1"/>
  <c r="Z74" i="1"/>
  <c r="Y34" i="1"/>
  <c r="Y86" i="1"/>
  <c r="Z15" i="1"/>
  <c r="Y18" i="1"/>
  <c r="Y80" i="1"/>
  <c r="Z71" i="1"/>
  <c r="Y33" i="1"/>
  <c r="Y28" i="1"/>
  <c r="Z72" i="1"/>
  <c r="Z17" i="1"/>
  <c r="Z84" i="1"/>
  <c r="Z55" i="1"/>
  <c r="Y57" i="1"/>
  <c r="Y31" i="1"/>
  <c r="Y43" i="1"/>
  <c r="Z79" i="1"/>
  <c r="Z36" i="1"/>
  <c r="Z22" i="1"/>
  <c r="Y38" i="1"/>
  <c r="Y35" i="1"/>
  <c r="Z73" i="1"/>
  <c r="Z26" i="1"/>
  <c r="Y75" i="1"/>
  <c r="Z8" i="1"/>
  <c r="Y59" i="1"/>
  <c r="Y46" i="1"/>
  <c r="Y50" i="1"/>
  <c r="Y56" i="1"/>
  <c r="Z49" i="1"/>
  <c r="Z32" i="1"/>
  <c r="Y21" i="1"/>
  <c r="Z5" i="1"/>
  <c r="Y62" i="1"/>
  <c r="Z51" i="1"/>
  <c r="Z29" i="1"/>
  <c r="Y83" i="1"/>
  <c r="Y78" i="1"/>
  <c r="Z67" i="1"/>
  <c r="Z19" i="1"/>
  <c r="Z20" i="1"/>
  <c r="Z65" i="1"/>
  <c r="Z6" i="1"/>
  <c r="Y77" i="1"/>
  <c r="Y4" i="1"/>
  <c r="Y42" i="1"/>
  <c r="Z44" i="1"/>
  <c r="Z37" i="1"/>
  <c r="Z68" i="1"/>
  <c r="Z63" i="1"/>
  <c r="Y53" i="1"/>
</calcChain>
</file>

<file path=xl/sharedStrings.xml><?xml version="1.0" encoding="utf-8"?>
<sst xmlns="http://schemas.openxmlformats.org/spreadsheetml/2006/main" count="1166" uniqueCount="581">
  <si>
    <t>Cost</t>
  </si>
  <si>
    <t>Supplier SKU</t>
  </si>
  <si>
    <t>Supplier Title</t>
  </si>
  <si>
    <t>Stock</t>
  </si>
  <si>
    <t>MAP</t>
  </si>
  <si>
    <t>Custom 1</t>
  </si>
  <si>
    <t>Custom 2</t>
  </si>
  <si>
    <t>Custom 3</t>
  </si>
  <si>
    <t>Supplier Discount</t>
  </si>
  <si>
    <t>Supplier Pack Quantity</t>
  </si>
  <si>
    <t>Amazon Pack Quantity</t>
  </si>
  <si>
    <t>Brand</t>
  </si>
  <si>
    <t>Image</t>
  </si>
  <si>
    <t>Amazon Title</t>
  </si>
  <si>
    <t>ASIN</t>
  </si>
  <si>
    <t>Total Cost</t>
  </si>
  <si>
    <t>Buybox Price</t>
  </si>
  <si>
    <t>Lowest FBA</t>
  </si>
  <si>
    <t>Lowest FBM</t>
  </si>
  <si>
    <t>Profit</t>
  </si>
  <si>
    <t>ROI</t>
  </si>
  <si>
    <t>Margin</t>
  </si>
  <si>
    <t>BSR</t>
  </si>
  <si>
    <t>Category</t>
  </si>
  <si>
    <t>Number of Sellers</t>
  </si>
  <si>
    <t>Estimated Units per Month</t>
  </si>
  <si>
    <t>Competitive Sellers</t>
  </si>
  <si>
    <t>Share of Units per Month</t>
  </si>
  <si>
    <t>Share of Sales per Month</t>
  </si>
  <si>
    <t>Share of Profit per Month</t>
  </si>
  <si>
    <t>Weight (pounds)</t>
  </si>
  <si>
    <t>Length (inches)</t>
  </si>
  <si>
    <t>Height (inches)</t>
  </si>
  <si>
    <t>Width (inches)</t>
  </si>
  <si>
    <t>Size Tier</t>
  </si>
  <si>
    <t>Inbound Shipping</t>
  </si>
  <si>
    <t>Prep Cost</t>
  </si>
  <si>
    <t>Storage Fees</t>
  </si>
  <si>
    <t>FBA Fees</t>
  </si>
  <si>
    <t>Referral Fees</t>
  </si>
  <si>
    <t>Net Revenue</t>
  </si>
  <si>
    <t>Add to Seller Central</t>
  </si>
  <si>
    <t>B005SV2SCO</t>
  </si>
  <si>
    <t>healthmaxx12 (99% A32I7CEOI83A7W)</t>
  </si>
  <si>
    <t>healthmaxx12 (99% A32I7CEOI83A7W), Nordic Naturals (100% AD4JTYB7A7HOQ)</t>
  </si>
  <si>
    <t>Paradine Services (97% A27RGYJ4P7CE61)</t>
  </si>
  <si>
    <t>Nordic Naturals</t>
  </si>
  <si>
    <t>Nordic Naturals Ultimate Omega Xtra, Lemon Flavor - 1480 mg Omega-3 + 1000 IU Vitamin D3-60 Soft Gels - Omega-3 Fish Oil - EPA &amp; DHA - Brain, Heart, Joint, &amp; Immune Health - 30 Servings</t>
  </si>
  <si>
    <t>Large Standard</t>
  </si>
  <si>
    <t>B002HREU0K</t>
  </si>
  <si>
    <t>SpiritualNutrients (99% A1MO67F78MFP1U)</t>
  </si>
  <si>
    <t>VitaminLife (95% A35ALG3YA78R28)</t>
  </si>
  <si>
    <t>MRM</t>
  </si>
  <si>
    <t>MRM All Natural Egg White Protein, Rich Vanilla, 12oz</t>
  </si>
  <si>
    <t>B000LNOT80</t>
  </si>
  <si>
    <t>iServe (100% A2EJCTH67GJMT3)</t>
  </si>
  <si>
    <t>iServe (100% A2EJCTH67GJMT3), Silver Supreme Sales (96% A3S0T6PAQ1EWYM)</t>
  </si>
  <si>
    <t>River of Human Health (91% A35CSG8GBUTFQU)</t>
  </si>
  <si>
    <t>Vital Nutrients</t>
  </si>
  <si>
    <t>Vital Nutrients - Triple Mag - Magnesium Supplement for Enhanced Absorption and Metabolism - Contains Magnesium Oxide, Malate and Glycinate Vitamins - 90 Vegetarian Capsules per Bottle - 250 mg</t>
  </si>
  <si>
    <t>B00G6RP53I</t>
  </si>
  <si>
    <t>Holistic 4 All (100% A3T711PPZCAQ4P)</t>
  </si>
  <si>
    <t>Holistic 4 All (100% A3T711PPZCAQ4P), Megavits (89% A2ZR22SYK3VBM6), VDCUSA (100% A2N44LUYOJDE0S)</t>
  </si>
  <si>
    <t>Terra Mater (100% A2MMAVUJ1R3G8X)</t>
  </si>
  <si>
    <t>Wiley's Finest</t>
  </si>
  <si>
    <t>Wiley's Finest Wild Alaskan Fish Oil - 3X Triple Strength Peak EPA DHA, 1000mg Omega-3s, SQF-Certified, 30 Softgels</t>
  </si>
  <si>
    <t>B00PV1HRQI</t>
  </si>
  <si>
    <t>Fast and Precise (88% A2JWZC447DF3BB)</t>
  </si>
  <si>
    <t>PE DEALS (97% A3UF3Y4JQVLBNO)</t>
  </si>
  <si>
    <t>Fast and Precise (88% A2JWZC447DF3BB), Fast and Precise (88% A2JWZC447DF3BB)</t>
  </si>
  <si>
    <t>Duracell</t>
  </si>
  <si>
    <t>Duracell MN1300 Alkaline Manganese D Size General Purpose Battery - 18000 mAh - D - Alkaline Manganese - 1.5 V DC</t>
  </si>
  <si>
    <t>B00JFC0YDM</t>
  </si>
  <si>
    <t>GOODIES FOR GENIUS (98% A2OVHENG73GA0X)</t>
  </si>
  <si>
    <t>hair to toe (100% A1F7D1N30RJ1PU)</t>
  </si>
  <si>
    <t>Birchshire (95% A3OLYGEGN5TE2)</t>
  </si>
  <si>
    <t>Young Living</t>
  </si>
  <si>
    <t>Thieves Household Cleaner by Young Living, 14.4 Fluid Ounces</t>
  </si>
  <si>
    <t>B085RYSTXL</t>
  </si>
  <si>
    <t>Deals Star (99% A3NXS7A8TGH2P7)</t>
  </si>
  <si>
    <t>Sunny Side Ink (86% A389ZABL39SK11)</t>
  </si>
  <si>
    <t>Glade</t>
  </si>
  <si>
    <t>Hawaiin Limited Edition PlugIns Scented Oils Refills 25% More 8 Ct-Hawaiian Breeze, Yellow [Glade]</t>
  </si>
  <si>
    <t>B00YNKGPIO</t>
  </si>
  <si>
    <t>ArtsiHome (100% AYRCZ90M2OD6P)</t>
  </si>
  <si>
    <t>FLandB | Fine Linen and Bath (94% A3NRFO5IARZESY)</t>
  </si>
  <si>
    <t>-</t>
  </si>
  <si>
    <t>LE BLANC</t>
  </si>
  <si>
    <t>Le Blanc® Original Linen Wash- 64 FL. OZ, One Pack</t>
  </si>
  <si>
    <t>B08WH82BB1</t>
  </si>
  <si>
    <t>DF Discounts (100% A3H2EVV8VAZBLA)</t>
  </si>
  <si>
    <t>Amazing Nutrition</t>
  </si>
  <si>
    <t>Amazing Formulas Biotin Supplement 10000 mcg 200 Veggie Capsules (Non-GMO, Gluten Free) - Supports Healthy Hair, Skin &amp; Nails - Promotes Cell Rejuvenation (Pack of 2)</t>
  </si>
  <si>
    <t>B01M0BJEQN</t>
  </si>
  <si>
    <t>SimplyMedical (94% A37RYXSF82P86Q)</t>
  </si>
  <si>
    <t>McKesson</t>
  </si>
  <si>
    <t>McKesson Ultra Disposable Underwear Pull On with Tear Away Seams 2X-Large, UWBXXL, Heavy, 48 Ct</t>
  </si>
  <si>
    <t>Small Oversize</t>
  </si>
  <si>
    <t>B00AXTO30G</t>
  </si>
  <si>
    <t>Health Chest (100% A261X7A2KVCAIG)</t>
  </si>
  <si>
    <t>VDCUSA (100% A2N44LUYOJDE0S)</t>
  </si>
  <si>
    <t>Source Naturals</t>
  </si>
  <si>
    <t>Source Naturals Magtein Magnesium L-Threonate 667mg Supports Focus, Mood, Healthy Memory, Cognitive Function, Sleep - 180 Capsules</t>
  </si>
  <si>
    <t>B07MTKTR2W</t>
  </si>
  <si>
    <t>iSupplyUSA (84% AUZFHHJ8K6TJL)</t>
  </si>
  <si>
    <t>NIAGARA</t>
  </si>
  <si>
    <t>Niagara Spray Starch Crisp Finish, Sharp Look Without Excess Stiffness, 2 pack (8 count)</t>
  </si>
  <si>
    <t>Small Standard</t>
  </si>
  <si>
    <t>B008KPZN4A</t>
  </si>
  <si>
    <t>iServe (100% A2EJCTH67GJMT3), Tocento (100% A3TSKR25KR57EG)</t>
  </si>
  <si>
    <t>The Vitamin Shoppe (90% A26XED0S1E7AO)</t>
  </si>
  <si>
    <t>Life Seasons</t>
  </si>
  <si>
    <t>LifeSeasons - Anxie-T - Herbal Stress Relief Supplement to Relax and Calm Mind - Contains Ashwagandha, Kava Kava, GABA, L-Theanine - 60 Capsules</t>
  </si>
  <si>
    <t>B008VR5MBQ</t>
  </si>
  <si>
    <t>River Colony Trading (99% A1B7M9EQGNCLQA)</t>
  </si>
  <si>
    <t>River Colony Trading (99% A1B7M9EQGNCLQA), Motley Wares (0% A3K9HVDR0B142Y), Smile Always (100% AMKVOB8E3YLFK), Steady Supply (85% A3812E8Y20TUG7)</t>
  </si>
  <si>
    <t>Everett Laboratories</t>
  </si>
  <si>
    <t>Pregnitude Reproductive Dietary Supplement - 60 Fertility Support Packets - Can Promote Regular Ovulation, Regular Menstrual Cycles, and Increase Quality of Eggs</t>
  </si>
  <si>
    <t>B07PP1YLDK</t>
  </si>
  <si>
    <t>Healthy Choices Store (100% AG2DBN5BC9B8P)</t>
  </si>
  <si>
    <t>Toppers-USA (98% AO0PDA2P9NBGB)</t>
  </si>
  <si>
    <t>FarmHaven</t>
  </si>
  <si>
    <t>FarmHaven Milk Thistle Capsules | 11250mg Strength | 30X Concentrated Seed Extract &amp; 80% Silymarin Standardized - Supports Liver Function and Overall Health | Non-GMO | 120 Veggie Capsules</t>
  </si>
  <si>
    <t>B074NXJWN2</t>
  </si>
  <si>
    <t>Cocohop (98% A35NRG31BATMGG)</t>
  </si>
  <si>
    <t>Cocohop (98% A35NRG31BATMGG), Cocohop (98% A35NRG31BATMGG)</t>
  </si>
  <si>
    <t>TEC.BEAN</t>
  </si>
  <si>
    <t>TENS EMS Unit 24 Modes Muscle Stimulator, TEC.BEAN Rechargeable TENS Machine Massager with 8 Electrode Pads (American Gel), Electric Pulse Massager for Pain Relief Therapy</t>
  </si>
  <si>
    <t>B00YNKGM00</t>
  </si>
  <si>
    <t>Amazing Pride (99% A1AKT0EVAUPPAX)</t>
  </si>
  <si>
    <t>ArtsiHome (100% AYRCZ90M2OD6P), Amazing Pride (99% A1AKT0EVAUPPAX), eCoast Bargains (99% A16G0OL8JKG5DW), MetaRetail (99% A1VAOWZNDCV6C6), River Colony Trading (99% A1B7M9EQGNCLQA), FLandB | Fine Linen and Bath (94% A3NRFO5IARZESY), The Beauty Box (100% A2IJCZCJ7EX3N7)</t>
  </si>
  <si>
    <t>eCoast Bargains (99% A16G0OL8JKG5DW)</t>
  </si>
  <si>
    <t>Le Blanc Lavender Linen Wash - 64 FL. OZ, One Pack</t>
  </si>
  <si>
    <t>B07G43YFCC</t>
  </si>
  <si>
    <t>Elife (100% A24EQKMQPTSKKH)</t>
  </si>
  <si>
    <t>H&amp;L World Wide Inc. (98% A3QKDZX1V7Y7JF)</t>
  </si>
  <si>
    <t>K&amp;J'S MAX (71% A3P6UV01811W98)</t>
  </si>
  <si>
    <t>Dulcolax</t>
  </si>
  <si>
    <t>Dulcolax Laxative Tablets, 200 Count (Pack of 2) IULC#C</t>
  </si>
  <si>
    <t>B00BY7FISC</t>
  </si>
  <si>
    <t>CPAPSupplyUSA (95% A259WN8J4HIVH5)</t>
  </si>
  <si>
    <t>Comfort Gel</t>
  </si>
  <si>
    <t>Replacement Frame/Cushion for Large Comfort Gel Nasal mask</t>
  </si>
  <si>
    <t>B013THOUII</t>
  </si>
  <si>
    <t>amazingoutlet23 (95% A2VAH78PRTA3CB)</t>
  </si>
  <si>
    <t>DELBEL (97% A21HPHRBDFHC5L)</t>
  </si>
  <si>
    <t>Glade Hawaiin Limited Edition PlugIns Scented Oils Refills 25% More 8 Ct-Hawaiian Breeze, Yellow</t>
  </si>
  <si>
    <t>B06Y2M32Q7</t>
  </si>
  <si>
    <t>NutriMile (97% A36E38UNVDK6DZ)</t>
  </si>
  <si>
    <t>NutriMile (97% A36E38UNVDK6DZ), XSNonline (99% A16B2RF5IJZNTS), Bodybuilding Supplies (100% A2GUAKLB0SFRAV)</t>
  </si>
  <si>
    <t>PEScience</t>
  </si>
  <si>
    <t>PEScience Select Protein, Peanut Butter Cookie, 27 Servings, Premium Whey and Casein Blend, 31 oz</t>
  </si>
  <si>
    <t>B005CGA9EY</t>
  </si>
  <si>
    <t>Made for Fitness (94% A1E9IIDW51BQD), AllyDayi (97% AFCVFBP8X6XIQ)</t>
  </si>
  <si>
    <t>DC Closeouts (97% A2AL79OPRHXSDH)</t>
  </si>
  <si>
    <t>Qunol</t>
  </si>
  <si>
    <t>Qunol Mega Ubiquinol CoQ10 100mg, Superior Absorption, Patented Water and Fat Soluble Natural Supplement Form of Coenzyme Q10, Antioxidant for Heart Health, 120 Count (Pack of 1) Softgels</t>
  </si>
  <si>
    <t>B079YJDYVZ</t>
  </si>
  <si>
    <t>Deals To Remember (89% AYPEHAO2A6HS)</t>
  </si>
  <si>
    <t>Deals To Remember (89% AYPEHAO2A6HS), EKO JERSEY (83% A1NMISTUOCQTOK)</t>
  </si>
  <si>
    <t>Boujee Gadgets</t>
  </si>
  <si>
    <t>Twelve (12) Cans of Neon 11x Ultra Refined Butane Fuel Lighter Refill Gas</t>
  </si>
  <si>
    <t>B01LZZUGXJ</t>
  </si>
  <si>
    <t>Senior com (84% A1QJLRZ6JFYMP)</t>
  </si>
  <si>
    <t>McKesson Ultra Disposable Underwear Pull On with Tear Away Seams Large, UWBLG, Heavy, 72 Ct</t>
  </si>
  <si>
    <t>B000QS2ZFY</t>
  </si>
  <si>
    <t>Shop Healthy Inc. (100% A2TA93QDS0QOBV)</t>
  </si>
  <si>
    <t>Dr. Ohhira Probiotics (100% AF0ARKE7759KE), Shop Healthy Inc. (100% A2TA93QDS0QOBV)</t>
  </si>
  <si>
    <t>AMZ Super Saver (100% ABX6LVAHMW6GD)</t>
  </si>
  <si>
    <t>Essential Formulas</t>
  </si>
  <si>
    <t>Dr. Ohhira’s Probiotics Original Formula with 3 Year Fermented Prebiotics, Live Active Probiotics and The only Product with Postbiotic Metabolites, 30 Capsules</t>
  </si>
  <si>
    <t>B07N3X39GQ</t>
  </si>
  <si>
    <t>Ontime Everytime (100% A1THVBNSZW66H5)</t>
  </si>
  <si>
    <t>Ontime Everytime (100% A1THVBNSZW66H5), InfusedProducts (96% A3OCZ9JJSQ9E7E)</t>
  </si>
  <si>
    <t>Elite Nutrients Inc (95% A2EYHHCZ7Z96VJ)</t>
  </si>
  <si>
    <t>ALIPOTEC Capsula Raiz de Tejocote 3 Months Supply</t>
  </si>
  <si>
    <t>B002CVTYW0</t>
  </si>
  <si>
    <t>KINARA (100% A26S1VJEZ1PHG7)</t>
  </si>
  <si>
    <t>Good Luck Bargains (95% A15YBCJT4UFKRS)</t>
  </si>
  <si>
    <t>Maxi Health</t>
  </si>
  <si>
    <t>Maxi-Health Teen Multivitamin for Girls 12-17 – Natural Vitamins and Minerals Enhances Development and Immune Health - Best Kosher Supplement for Teenagers – 120 Count</t>
  </si>
  <si>
    <t>B00DUMJ5T2</t>
  </si>
  <si>
    <t>DNS Health Foods (100% A2YMOIRFMLCSGD)</t>
  </si>
  <si>
    <t>XSNonline (99% A16B2RF5IJZNTS), The Health Stop (100% ATOR53AHYKLGJ), DNS Health Foods (100% A2YMOIRFMLCSGD), Highland Health Foods (99% A26QH5Y6I2X2RR)</t>
  </si>
  <si>
    <t>ConsumerSavvyCloseouts (87% A9VA4VDFNZLY1)</t>
  </si>
  <si>
    <t>Now Foods</t>
  </si>
  <si>
    <t>NOW Foods - Ultra Omega-3 500 EPA/250 DHA - 180 Softgels</t>
  </si>
  <si>
    <t>B073P8B89D</t>
  </si>
  <si>
    <t>Pharmapacks (94% ASEVS99O6FS73)</t>
  </si>
  <si>
    <t>Royal Meds (90% A32AZZZEEH80IJ)</t>
  </si>
  <si>
    <t>Domeboro</t>
  </si>
  <si>
    <t>Domeboro Medicated Soak Rash Relief (Burow’s Solution), 12 Powder Packets (Pack of 2)</t>
  </si>
  <si>
    <t>B073VL4WKN</t>
  </si>
  <si>
    <t>Made for Fitness (94% A1E9IIDW51BQD)</t>
  </si>
  <si>
    <t>Live Free Trading Co. (73% A19KIO1X6DCRYX)</t>
  </si>
  <si>
    <t>Qunol 100mg Ubiquinol, Powerful Antioxidant for Heart &amp; Vascular Health, Essential for Energy Production, Natural Supplement Active Form of Coq10, 120 Count</t>
  </si>
  <si>
    <t>B07XYNZ84D</t>
  </si>
  <si>
    <t>nogatrip (82% A6HE8C9FMDYZZ)</t>
  </si>
  <si>
    <t>NFTF Enterprises (85% A21F49643G0KTJ)</t>
  </si>
  <si>
    <t>Pure Protein</t>
  </si>
  <si>
    <t>Whey Protein Powder by Pure Protein, Gluten Free, Vanilla Cream, 1.75lbs, 2 Pack</t>
  </si>
  <si>
    <t>B00S69J9RC</t>
  </si>
  <si>
    <t>GBB Rolling Warehouse (95% A3GTMROKM02GLN)</t>
  </si>
  <si>
    <t>Saver Hubs (100% A2IERXXSICBW22)</t>
  </si>
  <si>
    <t>E-Olive Juice (81% A2DFFTIUS57IE9)</t>
  </si>
  <si>
    <t>Dixie</t>
  </si>
  <si>
    <t>Dixie Cold 9oz Cup, 360 Count (Styles May Vary)</t>
  </si>
  <si>
    <t>B019660RPG</t>
  </si>
  <si>
    <t>Healing Easier (100% A29OWEYSFJVSZC)</t>
  </si>
  <si>
    <t>MEDVILLE (92% A3OYM9MHV3I234)</t>
  </si>
  <si>
    <t>Vashe</t>
  </si>
  <si>
    <t>Vashe Wound Therapy Solution, 8.5 Ounce Bottle</t>
  </si>
  <si>
    <t>B007N8FWB4</t>
  </si>
  <si>
    <t>DNA Diagnostics (79% A3GHUCAX0TR7MR)</t>
  </si>
  <si>
    <t>sweeteddy (75% A1NV4DXGQJPP6L), sweeteddy (75% A1NV4DXGQJPP6L)</t>
  </si>
  <si>
    <t>SpermCheck</t>
  </si>
  <si>
    <t>Spermcheck Fertility Home Test Kit for Men- Shows Normal or Low Sperm Count- Easy to Read Results-Convenient, Accurate, Private</t>
  </si>
  <si>
    <t>B08WTNB4SZ</t>
  </si>
  <si>
    <t>wholebasket (100% A126KCOQ6DZGCW)</t>
  </si>
  <si>
    <t>Buy Better (99% A293W6RCT5FH7C), DLK.SHOP (77% A2KIO4317XI7JR)</t>
  </si>
  <si>
    <t>Sepras Star (94% A3U3YETL996RRC)</t>
  </si>
  <si>
    <t>Fit Crunch</t>
  </si>
  <si>
    <t>FITCRUNCH Snack Size Protein Bars, Designed by Robert Irvine, World’s Only 6-Layer Baked Bar, Just 3g of Sugar &amp; Soft Cake Core (18 Snack Size Bars, Mint Chocolate Chip)</t>
  </si>
  <si>
    <t>B077WZLBKH</t>
  </si>
  <si>
    <t>EValue (97% AY2MQ6WIH9XEA)</t>
  </si>
  <si>
    <t>EValue (97% AY2MQ6WIH9XEA), The Perfect Deals (100% A13CF4GO5WI6DQ)</t>
  </si>
  <si>
    <t>NutritionOTC (86% A1F19R46BTJF5L)</t>
  </si>
  <si>
    <t>Slow Fe</t>
  </si>
  <si>
    <t>Slow Fe, High Potency Iron 45 mg, Slow Release - 60 Tablets - Pack of 2</t>
  </si>
  <si>
    <t>B0055QNLN2</t>
  </si>
  <si>
    <t>Prime ECommerce (100% A3SAF73RHYWXJQ)</t>
  </si>
  <si>
    <t>Prime ECommerce (100% A3SAF73RHYWXJQ), Incrediwear, Inc. (97% ARL59PSKLGG57), CASANet Brands (100% A3E7FWJQ7VKH9I)</t>
  </si>
  <si>
    <t>Incrediwear</t>
  </si>
  <si>
    <t>Incrediwear Knee Sleeve – Knee Brace for Joint Pain Relief &amp; Swelling, Knee Support For Women and Men for Working Out, Running and Muscle Pain Relief, Fits 14"-16" Above Kneecap (Grey, Large)</t>
  </si>
  <si>
    <t>B001G7QXP2</t>
  </si>
  <si>
    <t>Schiff</t>
  </si>
  <si>
    <t>Schiff Glucosamine With Hyaluronic Acid, 2000mg Glucosamine, Joint Care Supplement Helps Lubricate &amp; Protect Joints*, 150 Count (Pack of 2)</t>
  </si>
  <si>
    <t>B002WJ49W2</t>
  </si>
  <si>
    <t>NetRush (100% A2G7B63FOSFZJZ)</t>
  </si>
  <si>
    <t>JL6SBL (100% A1IC4SNKN9N5Q9), Glezz Business Shop (100% A1F1L6LOOUDY3X)</t>
  </si>
  <si>
    <t>Country of Health (90% A2G3JWXO5HF3YT)</t>
  </si>
  <si>
    <t>Host Defense</t>
  </si>
  <si>
    <t>Host Defense, Reishi Capsules, Supports General Wellness and Vitality, Daily Mushroom Mycelium Supplement, USDA Organic, 60 Vegetarian Capsules (30 Servings)</t>
  </si>
  <si>
    <t>B08VGK6KWG</t>
  </si>
  <si>
    <t>NURSAL-OFFICIAL (98% A3QZHER35O2C5I)</t>
  </si>
  <si>
    <t>NURSAL</t>
  </si>
  <si>
    <t>NURSAL 24 Modes TENS Unit Muscle Stimulator with Continuous Stimulation, Rechargeable Electronic Pulse Massager with 8 Pads for Back and Shoulder Pain Relief and Muscle Strength</t>
  </si>
  <si>
    <t>B01AFRS978</t>
  </si>
  <si>
    <t>Muscle Vault (95% A2L40FOHQFV1YZ)</t>
  </si>
  <si>
    <t>Mayccard Markets (97% A1C9X8ROX7TH5S), Muscle Vault (95% A2L40FOHQFV1YZ)</t>
  </si>
  <si>
    <t>Deals Serve (83% A33M47MBHICP4O)</t>
  </si>
  <si>
    <t>JNX SPORTS</t>
  </si>
  <si>
    <t>JNX Sports The Curse! Pre Workout Supplement - Intense Energy &amp; Focus, Instant Strength Gains, Enhanced Blood Flow - Nitric Oxide Booster with Creatine &amp; Caffeine - Men &amp; Women | Watermelon | 50 SRV</t>
  </si>
  <si>
    <t>B00IU22K0I</t>
  </si>
  <si>
    <t>Peak10 Health LLC (100% A1SGUUCL70EYZE)</t>
  </si>
  <si>
    <t>TraceMinerals (98% A3C98UDFGPPP7X), Nature and Herbs (100% A4EGE1YRSP1KL), QUALITY 4 YOU (98% A1245EQ3D3NGSK), DealsonAmzon (96% A3BRH6Z8LAAN4Z), Peak10 Health LLC (100% A1SGUUCL70EYZE), KINARA (100% A26S1VJEZ1PHG7)</t>
  </si>
  <si>
    <t>Nature and Herbs (100% A4EGE1YRSP1KL)</t>
  </si>
  <si>
    <t>Trace Minerals Research</t>
  </si>
  <si>
    <t>Concentrace Trace Mineral Drops. Magnesium, Chloride, Potassium. Ionic Sea Minerals from The Great Salt Lake in Utah. Hydration. Electrolyte. Performance. Energy. No Sugar. 2 Pack of 8 oz Bottle</t>
  </si>
  <si>
    <t>B08JNSBSLJ</t>
  </si>
  <si>
    <t>Super Equities (100% A3VFWMZSWN51IU)</t>
  </si>
  <si>
    <t>DREAMYBLUE</t>
  </si>
  <si>
    <t>DreamyBlue Premium Pillow for Sleeping - Shredded Memory Foam Fill [Adjustable Loft] Washable Cover from Bamboo Derived Rayon - for Side, Back, Stomach Sleepers - CertiPUR-US Certified (Queen)</t>
  </si>
  <si>
    <t>B001LXRWWE</t>
  </si>
  <si>
    <t>SportingDoc (99% A5W198TSQJIXA)</t>
  </si>
  <si>
    <t>SportingDoc (99% A5W198TSQJIXA), Since 1901 (100% A1IZSD1S6WE00I)</t>
  </si>
  <si>
    <t>EAZYPOINT (97% A29L46A396AHB5)</t>
  </si>
  <si>
    <t>Country Life</t>
  </si>
  <si>
    <t>Country Life Coenzyme B Complex, 240-Count</t>
  </si>
  <si>
    <t>B0753LXKCV</t>
  </si>
  <si>
    <t>New Life Advisors (100% A1OKRPET7IIBM2)</t>
  </si>
  <si>
    <t>AahelsStore (100% A2Z0BENM8PSP2N)</t>
  </si>
  <si>
    <t>Heartland Mart (75% A3S3UA1JLT4HN5)</t>
  </si>
  <si>
    <t>Amazing Formulas Berberine 1000 mg Per Serving , 250 Capsules</t>
  </si>
  <si>
    <t>B0816P4J7L</t>
  </si>
  <si>
    <t>Diffelife (100% A1EF96WGODZ7Z3)</t>
  </si>
  <si>
    <t>Diffelife (100% A1EF96WGODZ7Z3), Sunartec Company (100% AKNWC7E9DCQA4)</t>
  </si>
  <si>
    <t>AYOTEE</t>
  </si>
  <si>
    <t>Compostable Trash Garbage bags,AYOTEE 13-15 Gallon Tall Kitchen Trash Bags,Heavy Duty Unscented 1.18Mils 55 Liter,60 Count,Strong Thicken Rubbish Waste Can Liners for Kitchen Garden Home</t>
  </si>
  <si>
    <t>B00012NJ4G</t>
  </si>
  <si>
    <t>Everything-N-More (97% A27CUQY8GFBKT)</t>
  </si>
  <si>
    <t>Everything-N-More (97% A27CUQY8GFBKT), Aserson (100% A3I07C5PD33KVE)</t>
  </si>
  <si>
    <t>?? Made in USA (80% A33M186JYS6IM4)</t>
  </si>
  <si>
    <t>NORTH AMERICAN HERB &amp; SPICE</t>
  </si>
  <si>
    <t>North American Herb &amp; Spice Oreganol P73 - 0.45 fl. oz. - Immune Support, Optimal Health - Unprocessed, Organic, Wild Oregano Oil - Mediterranean Source - Non-GMO - 194 Servings</t>
  </si>
  <si>
    <t>B01MYCRJVR</t>
  </si>
  <si>
    <t>Andrew Lessman ProCaps Laboratories (100% ANISFYH0BPVKG)</t>
  </si>
  <si>
    <t>Andrew Lessman ProCaps Laboratories (100% ANISFYH0BPVKG), Andrew Lessman ProCaps Laboratories (100% ANISFYH0BPVKG)</t>
  </si>
  <si>
    <t>ANDREW LESSMAN</t>
  </si>
  <si>
    <t>Andrew Lessman Essential-1 Multivitamin 3000 IU Vitamin D3 60 Small Capsules – 250 mcg Methyl B12. Lutein Lycopene Zeaxanthin. 24+ Nutrients. High Potency. No Additives. Ultra-Mild Only One Cap Daily</t>
  </si>
  <si>
    <t>B01MTJXU1Y</t>
  </si>
  <si>
    <t>Nature's Answer</t>
  </si>
  <si>
    <t>Nature's Answer Propolis Extract Alcohol Free, 1 Ounce (Value Pack of 2) | Natural Immune Booster | Sore Throat Relief | Flu Season Defense | Natural Antioxidant</t>
  </si>
  <si>
    <t>B001CLBA50</t>
  </si>
  <si>
    <t>Nutramax Laboratories Consumer Care (95% A3QIXE76LW8DY1)</t>
  </si>
  <si>
    <t>barginhousedeals (95% ACN3CHHEV12Y0)</t>
  </si>
  <si>
    <t>Quickshopstores (94% A2LMT7R8XRMTZ1)</t>
  </si>
  <si>
    <t>Cosamin</t>
  </si>
  <si>
    <t>Cosamin ASU Joint Health Supplement - Advanced, Faster Acting Formula, 90 Capsules</t>
  </si>
  <si>
    <t>B07DPB4HKQ</t>
  </si>
  <si>
    <t>XSNonline (99% A16B2RF5IJZNTS)</t>
  </si>
  <si>
    <t>RYSE Up Supplements</t>
  </si>
  <si>
    <t>Ryse Loaded Protein Cinnamon Toast | 24-25g Premium Whey Protein | MCT Healthy Fats | 2 pounds | Organic Prebiotic Fiber | Low Carbs and Low Sugar | Easy Mixing &amp; Amazing Taste</t>
  </si>
  <si>
    <t>B07PNX6T1N</t>
  </si>
  <si>
    <t>KOSLOK (100% AUHTEIOLAOZN), FrenchGlory OPC (98% A39CS88EP4RLYN), BESTOFBESTSELLER (98% A2S06G6J05DQ0A), OWApple :) (100% A15P1SFG63X0R0)</t>
  </si>
  <si>
    <t>Sunshine Mall Inc (93% A28SVMWJ4XH8VT)</t>
  </si>
  <si>
    <t>Applied Nutrition</t>
  </si>
  <si>
    <t>Green Tea Fat Burner, 200 Softgels</t>
  </si>
  <si>
    <t>B07M7L4DPV</t>
  </si>
  <si>
    <t>BodyHealth LLC (95% A5ZMGKJCQ8T5N)</t>
  </si>
  <si>
    <t>BodyHealth</t>
  </si>
  <si>
    <t>BodyHealth PerfectAmino XP Mixed Berry (30 Servings) Best Pre/Post Workout Recovery Drink, 8 Essential Amino Acids Energy Supplement with 50% BCAAs, 100% Organic, 99% Utilization</t>
  </si>
  <si>
    <t>B0026L2J2I</t>
  </si>
  <si>
    <t>KOSLOK (100% AUHTEIOLAOZN)</t>
  </si>
  <si>
    <t>Hollywood Traders (97% A1SXCLDB8L8BXI), 3774 East Sales (99% A1PYJ4YTZ9TWS9), ULTRA DISCOUNTED (100% A1EJR9W6ZLM1UY), AllyDayi (97% AFCVFBP8X6XIQ), KOSLOK (100% AUHTEIOLAOZN)</t>
  </si>
  <si>
    <t>ecompare (89% A1PBNMJJEBLMZP)</t>
  </si>
  <si>
    <t>Kirkland Signature</t>
  </si>
  <si>
    <t>Kirkland Signature Acetaminophen Extra Strength 500mg Rapid Release Gelcap 400Count</t>
  </si>
  <si>
    <t>B01634FS7G</t>
  </si>
  <si>
    <t>BookAndBeyond (93% A3IF9BT1I05RJU)</t>
  </si>
  <si>
    <t>NutriMile (97% A36E38UNVDK6DZ), House_Of_Nutrition (92% A3NBMTAIUL29KA)</t>
  </si>
  <si>
    <t>PEScience High Volume Nitric Oxide Booster Pre Workout Powder with L Arginine Nitrate, Raspberry Lemonade, 36 Scoops, Caffeine Free</t>
  </si>
  <si>
    <t>B01DTOEY3M</t>
  </si>
  <si>
    <t>Prevail</t>
  </si>
  <si>
    <t>Prevail Per-Fit 360 Incontinence Briefs, Maximum Plus Absorbency, Size Two, 72 Count</t>
  </si>
  <si>
    <t>B01DTOEZEA</t>
  </si>
  <si>
    <t>EXPRESSMED (95% A1G2IX65IQJHUO)</t>
  </si>
  <si>
    <t>Prevail Per-Fit 360 Incontinence Briefs, Maximum Plus Absorbency, Size Three, 60 Count</t>
  </si>
  <si>
    <t>B002WIVHNM</t>
  </si>
  <si>
    <t>NetRush (100% A2G7B63FOSFZJZ), JL6SBL (100% A1IC4SNKN9N5Q9), Buy Wise From Us (99% A2QZB2ZASZYLDN), InfinityAndBeyond (100% A66D6N2IYDGY4), REM SUPPLEMENTS (100% AAKHD9Q4EWA1E)</t>
  </si>
  <si>
    <t>turquoisebutterfly (97% A2WGFWJ7SF90PN)</t>
  </si>
  <si>
    <t>Host Defense, Stamets 7 Capsules, Daily Immune Support, Mushroom Supplement with Lion’s Mane, Reishi, Vegan, Organic, 60 Capsules (30 Servings)</t>
  </si>
  <si>
    <t>B005DLIX64</t>
  </si>
  <si>
    <t>Northcress (99% A3ODF15IF8C9XS)</t>
  </si>
  <si>
    <t>Northcress (99% A3ODF15IF8C9XS), Northcress (99% A3ODF15IF8C9XS)</t>
  </si>
  <si>
    <t>NYOrtho</t>
  </si>
  <si>
    <t>NYOrtho Abdominal Binder Lower Waist Support Belt - Compression Wrap for Men and Women (75" - 90") 4 Panel - 12"</t>
  </si>
  <si>
    <t>B01HSFBCOW</t>
  </si>
  <si>
    <t>recommerce (100% A32GOXAC8X4KTS)</t>
  </si>
  <si>
    <t>Highland Health Foods (99% A26QH5Y6I2X2RR)</t>
  </si>
  <si>
    <t>SOLARAY</t>
  </si>
  <si>
    <t>Solaray Vitamin D3 + K2 | D &amp; K Vitamins for Calcium Absorption and Support for Healthy Cardiovascular | 60 CT | 2 pk</t>
  </si>
  <si>
    <t>B00J9SNUXI</t>
  </si>
  <si>
    <t>MyOfficeInnovations (87% A1UEW3GW612BDQ)</t>
  </si>
  <si>
    <t>Tiger Health (98% A0676668WDAYT6X6L6MW)</t>
  </si>
  <si>
    <t>Mr. Clean</t>
  </si>
  <si>
    <t>Mr. Clean 23124 Multipurpose Cleaning Solution with Febreze 128 oz Bottle Meadows &amp; Rain Scent</t>
  </si>
  <si>
    <t>B0021F8HUW</t>
  </si>
  <si>
    <t>Truemark (99% AMR9RMDKT4BPE)</t>
  </si>
  <si>
    <t>PlantFusion</t>
  </si>
  <si>
    <t>PlantFusion Complete Plant-Based Vegan Pea Protein Powder Dietary Supplement, Gluten &amp; Allergy Free, Vanilla, 1 Pound</t>
  </si>
  <si>
    <t>B07NS558TL</t>
  </si>
  <si>
    <t>Overseas Jar (100% A18U44MLYTV0LD)</t>
  </si>
  <si>
    <t>Melody Eagle (100% ACGMZMI0OUDO1), Overseas Jar (100% A18U44MLYTV0LD)</t>
  </si>
  <si>
    <t>Ariella</t>
  </si>
  <si>
    <t>Ariella Nail Fungus Treatment for Toenail and Fingernail, Maximum Strength Antifungal Nail Treatment Hydrates, Renews Yellow, Cracked and Split Nails</t>
  </si>
  <si>
    <t>B0012QMAHM</t>
  </si>
  <si>
    <t>Balanced Healthy Life (95% A1DR733P7X0F52)</t>
  </si>
  <si>
    <t>VitaminLife (95% A35ALG3YA78R28), Supplemental Savings * FREE SHIPPING * (96% A20BHE0CM0H44W), Nature and Herbs (100% A4EGE1YRSP1KL), Megavits (89% A2ZR22SYK3VBM6)</t>
  </si>
  <si>
    <t>Enzymedica</t>
  </si>
  <si>
    <t>Enzymedica, Digest Gold + ATPro, Maximum Strength Enzymes, 45 Capsules</t>
  </si>
  <si>
    <t>B078SMNPCZ</t>
  </si>
  <si>
    <t>TheTechDealZ (100% AFTHNMHJL68Q5)</t>
  </si>
  <si>
    <t>Total Vitality Store (95% ALJBQDZD7PBA7)</t>
  </si>
  <si>
    <t>North American Herb &amp; Spice Super Strength Oreganol P73 - 120 Softgels - Immune System Support - Vegan Friendly Wild Oregano - 285% More Potent Than Regular Strength - Non-GMO - 120 Servings</t>
  </si>
  <si>
    <t>B00H4KDZZ6</t>
  </si>
  <si>
    <t>NutriMile (97% A36E38UNVDK6DZ), Bodybuilding Supplies (100% A2GUAKLB0SFRAV), XSNonline (99% A16B2RF5IJZNTS)</t>
  </si>
  <si>
    <t>PEScience Select Low Carb Protein Powder, Snickerdoodle, 27 Serving, Keto Friendly and Gluten Free</t>
  </si>
  <si>
    <t>B01HH9GXLQ</t>
  </si>
  <si>
    <t>NutriMile (97% A36E38UNVDK6DZ), The Vitamin Shoppe (90% A26XED0S1E7AO)</t>
  </si>
  <si>
    <t>PEScience Select Low Carb Protein Powder, Chocolate Cupcake, 27 Serving, Keto Friendly and Gluten Free</t>
  </si>
  <si>
    <t>B078JZMCPJ</t>
  </si>
  <si>
    <t>iwi� Algae Based Nutrition (97% A25DBDGFAE90SH)</t>
  </si>
  <si>
    <t>iwi� Algae Based Nutrition (97% A25DBDGFAE90SH), eSelection (94% A1IMXQEF8S9ACU)</t>
  </si>
  <si>
    <t>Moofin (93% A3V9R9BV19MQT8)</t>
  </si>
  <si>
    <t>Iwi</t>
  </si>
  <si>
    <t>iwi Omega 3 Supports a Healthy Heart, Brain Development, Strong Bones &amp; Joints and Eye Health| Vegan Algae Omega 3, 6, 7, 9 and EPA + DHA | Non-GMO, Gluten Free, Kosher | 30 Day Supply</t>
  </si>
  <si>
    <t>At-Ease (100% AOSBPGP78CQDB)</t>
  </si>
  <si>
    <t>B077BQHP4Q</t>
  </si>
  <si>
    <t>LifeSeasons - Anxie-T - Herbal Stress Relief Supplement to Relax and Calm Mind - Contains Ashwagandha, Kava Kava, GABA, L-Theanine - 120 Capsules</t>
  </si>
  <si>
    <t>B08XWMF6YF</t>
  </si>
  <si>
    <t>TARO GROUP (98% AEAO8J0EM5UFX)</t>
  </si>
  <si>
    <t>TARO GROUP (98% AEAO8J0EM5UFX), Tech Elements (99% AFCE9RG0HT18U), Repurpose Solutions (100% A1XMKY779VJUQ7), TrustworthyShop (100% A34C7J6SKZJICS), HANDS OF HOPE FOUNDATION (100% AH1GXLTSVZMTH), Sammy's Mart (100% A2JZRIGV1XTP8D)</t>
  </si>
  <si>
    <t>BARGAIN BUDDY (86% A1QB9JR6UA1OW4)</t>
  </si>
  <si>
    <t>Welly</t>
  </si>
  <si>
    <t>Welly Bandages | Heroic Kit - Bravery Badges | Adhesive Flexible Fabric, Waterproof, and Hydrocolloid | Assorted Shapes and Patterns for Minor Cuts, Scrapes, and Wounds | First Aid Box - 150 Count</t>
  </si>
  <si>
    <t>B07QZZFD4J</t>
  </si>
  <si>
    <t>YOU BUY WE SELL (93% A37Q0JH9Z83SBL)</t>
  </si>
  <si>
    <t>Simplify The Label (98% A22A2AY8M8XHEL), Innervisions Unlimited (69% A1A5P7C7QW2ZY0), JL6SBL (100% A1IC4SNKN9N5Q9)</t>
  </si>
  <si>
    <t>Bell�s Beauty (80% AQCV20EVDUVY7)</t>
  </si>
  <si>
    <t>Nugenix</t>
  </si>
  <si>
    <t>Nugenix Sexual Vitality Booster - Ultra Premium Performance Amplifier for Men - Nitric Oxide Supplement, 63 Capsules</t>
  </si>
  <si>
    <t>B00EUF3UYO</t>
  </si>
  <si>
    <t>GNC (94% AMZ2IE97LAP79)</t>
  </si>
  <si>
    <t>JNX Sports The Curse! Pre Workout Supplement - Intense Energy &amp; Focus, Instant Strength Gains, Enhanced Blood Flow - Nitric Oxide Booster with Creatine &amp; Caffeine - Men &amp; Women | Green Apple | 50 SRV</t>
  </si>
  <si>
    <t>B00W8641A4</t>
  </si>
  <si>
    <t>Mayccard Markets (97% A1C9X8ROX7TH5S)</t>
  </si>
  <si>
    <t>PhoenixPDJ (100% A1IO2RQ41VI2DD)</t>
  </si>
  <si>
    <t>JNX Sports The Curse! Pre Workout Supplement - Intense Energy &amp; Focus, Instant Strength Gains, Enhanced Blood Flow - Nitric Oxide Booster with Creatine &amp; Caffeine - Men &amp; Women | Orange Mango | 50 Srv</t>
  </si>
  <si>
    <t>B07HMHSTGS</t>
  </si>
  <si>
    <t>ALXgoods (100% A1YBL7RTUAMJZB)</t>
  </si>
  <si>
    <t>WS-Group (96% A1WN0A389J0IPK)</t>
  </si>
  <si>
    <t>Elderberry Queen</t>
  </si>
  <si>
    <t>Organic Elderberry Liquid Supplement 24 oz by Elderberry Queen, Sambucus, Aronia Berry, Pure Natural Certified Organic Herbal Immune Support</t>
  </si>
  <si>
    <t>B07VR1TMC2</t>
  </si>
  <si>
    <t>Christopher-Parker (77% A3T10KLG5PQAF6)</t>
  </si>
  <si>
    <t>JNX Sports The Curse! Pre Workout Supplement - Intense Energy &amp; Focus, Instant Strength Gains, Enhanced Blood Flow - Nitric Oxide Booster with Creatine &amp; Caffeine - Men &amp; Women | Fruit Punch | 50 SRV</t>
  </si>
  <si>
    <t>B0035LTDMW</t>
  </si>
  <si>
    <t>Cosmic Marketplace (94% AJ0EALKQF5AF4)</t>
  </si>
  <si>
    <t>BestQualityProducts101 (96% A1QYGJR7V79PI3)</t>
  </si>
  <si>
    <t>ecompare (89% A1PBNMJJEBLMZP), Very_Good_Store_USA (80% A1CKGMFE4U6TVP)</t>
  </si>
  <si>
    <t>Curad</t>
  </si>
  <si>
    <t>Curad Disposable Medical Latex Gloves, Powder Free Latex Gloves are Textured, Large, 100 Count</t>
  </si>
  <si>
    <t>B07MH34HP4</t>
  </si>
  <si>
    <t>E-Commodity (100% A3JN3RY0TKEYAF)</t>
  </si>
  <si>
    <t>GLOBAL PHASE (100% A1MCZDTP30972V), SHOPfor-YOU (78% A3EYIZE6CG7CB3)</t>
  </si>
  <si>
    <t>Marvelous Heart &amp; Soul (99% A34EZLGMVYY1IA)</t>
  </si>
  <si>
    <t>Heliocare</t>
  </si>
  <si>
    <t>Heliocare Advanced Nicotinamide B3 Supplement: Niacinamide 250mg and Fernblock PLE Extract 120mg Per Capsule - Helps Support Skin Cell Health W/ Antioxidant Rich Vitamin B3 Niacin - 120 Vegan Capsules</t>
  </si>
  <si>
    <t>B00GJ0FKFK</t>
  </si>
  <si>
    <t>Shop Wise USA (100% AJISNG5MOOATD)</t>
  </si>
  <si>
    <t>Water Filter Tree (98% A1ZS2KYJVBUUWX)</t>
  </si>
  <si>
    <t>Miele</t>
  </si>
  <si>
    <t>Miele Rinse Aid for Dishwashers 16.9 oz - Package of 2</t>
  </si>
  <si>
    <t>B00O5AHC4S</t>
  </si>
  <si>
    <t>Nutrition Unlimited (97% AJQ6D2IQPIOW7)</t>
  </si>
  <si>
    <t>Vitamin Nexus (83% A2ZEQYCHUBXFKP)</t>
  </si>
  <si>
    <t>Thorne Research</t>
  </si>
  <si>
    <t>Thorne Research - Methyl-Guard Plus - Methylation Support Supplement with 5-MTHF (Folate) and Vitamins B2, B6, and B12 - 90 Capsules</t>
  </si>
  <si>
    <t>B086VVT5RV</t>
  </si>
  <si>
    <t>Buffalo Stockhouse (100% A28CG6QA6XPS31)</t>
  </si>
  <si>
    <t>Buffalo Stockhouse (100% A28CG6QA6XPS31), Buffalo Stockhouse (100% A28CG6QA6XPS31)</t>
  </si>
  <si>
    <t>Doctor Danielle</t>
  </si>
  <si>
    <t>Gut Assist - Leaky Gut Repair Supplement Powder - Glutamine, Arabinogalactan, Licorice Root - Supports IBS, Heartburn, Bloating, Gas, Constipation, SIBO from Doctor Danielle</t>
  </si>
  <si>
    <t>B016OIK6DM</t>
  </si>
  <si>
    <t>Nature_Products (95% A1NA3IKUVEP9VN)</t>
  </si>
  <si>
    <t>Protouch Products (92% A2946YJ2ZTKLDB), Life and Home (91% A1SV1BYDTUK2Z5)</t>
  </si>
  <si>
    <t>Gatzies (85% A3TX4YUK2VIRSQ)</t>
  </si>
  <si>
    <t>Poly-America</t>
  </si>
  <si>
    <t>Poly-America HK18XDS050W Trash Compactor Bag, 18 Gallon, White</t>
  </si>
  <si>
    <t>B003QB7E5O</t>
  </si>
  <si>
    <t>?? Made in USA (80% A33M186JYS6IM4), ?? Made in USA (80% A33M186JYS6IM4)</t>
  </si>
  <si>
    <t>North American Herb &amp; Spice Super Strength Oreganol P73 - 1 fl. oz. - Immune System Support - Certified Organic, Wild Oregano - 285% More Potent Than Regular Strength - Non-GMO - 194 Servings</t>
  </si>
  <si>
    <t>B00013YZ0M</t>
  </si>
  <si>
    <t>Five &amp; Ten (99% A2U94I17S2VLNC)</t>
  </si>
  <si>
    <t>greenbuyss (95% A1CQ3YXTYF5UQK)</t>
  </si>
  <si>
    <t>One in a Melon (92% AKSOCH3OJ7LOY)</t>
  </si>
  <si>
    <t>Solaray Super Bio C Buffered Vitamin C w/Bioflavonoids | Timed-Release Formula for All-Day Immune Support | Gentle Digestion | 125 Servings, 250 CT</t>
  </si>
  <si>
    <t>B000G019K4</t>
  </si>
  <si>
    <t>eTools (100% A2N3G6MVA3T3I8)</t>
  </si>
  <si>
    <t>Life's Fortune</t>
  </si>
  <si>
    <t>Life's Fortune Multivitamin &amp; Mineral 90 Tablets, All Natural Energy Source Supplying Whole Food Concentrates, Antioxidants, Amino Acids, Enzymes, Trace Minerals &amp; All Daily Essential Vitamins</t>
  </si>
  <si>
    <t>B084HP7CFY</t>
  </si>
  <si>
    <t>Adaptive Health LLC (100% A1Y2QJHTLCLFC9)</t>
  </si>
  <si>
    <t>Well Sourced Goods LLC (93% A3PF329J6ZXTFP), Adaptive Health LLC (100% A1Y2QJHTLCLFC9)</t>
  </si>
  <si>
    <t>OroGoodsDepot (100% A66ACD8JYLT4W)</t>
  </si>
  <si>
    <t>Peptiva</t>
  </si>
  <si>
    <t>Peptiva 26 Billion CFU Probiotic and Sleep Support - Clinically Validated Multi-Strain Probiotic - Lactobacillus and Bifidobacterium, Melatonin - 15 Count</t>
  </si>
  <si>
    <t>B0011DMO86</t>
  </si>
  <si>
    <t>Healthway Shop (98% A27VERE5QSBMAW)</t>
  </si>
  <si>
    <t>Healthway Shop (98% A27VERE5QSBMAW), Highland Health Foods (99% A26QH5Y6I2X2RR), Impressive Smiles (99% A1LQSF0YWD0EN1), VDCUSA (100% A2N44LUYOJDE0S), VitaminLife (95% A35ALG3YA78R28), Holistic 4 All (100% A3T711PPZCAQ4P)</t>
  </si>
  <si>
    <t>US SUPER DEALS (73% AVD3A3SS9HN1Z)</t>
  </si>
  <si>
    <t>Honey Gardens</t>
  </si>
  <si>
    <t>Honey Gardens Elderberry Syrup with Apitherapy Raw Honey, Propolis &amp; Elderberries | Traditional Immune Formula w/Echinacea | 8 fl. oz.</t>
  </si>
  <si>
    <t>Buy Box Seller</t>
  </si>
  <si>
    <t>Reviews: Rating</t>
  </si>
  <si>
    <t>Reviews: Review Count</t>
  </si>
  <si>
    <t>4.8</t>
  </si>
  <si>
    <t>https://images-na.ssl-images-amazon.com/images/I/41bMuXbFjsL.jpg;https://images-na.ssl-images-amazon.com/images/I/41ZLTc-L1iL.jpg;https://images-na.ssl-images-amazon.com/images/I/41WIx7MmGEL.jpg;https://images-na.ssl-images-amazon.com/images/I/41A1n6FBW5L.jpg;https://images-na.ssl-images-amazon.com/images/I/41UEgA2f9wL.jpg;https://images-na.ssl-images-amazon.com/images/I/41L4ukO58NL.jpg</t>
  </si>
  <si>
    <t>4.7</t>
  </si>
  <si>
    <t>https://images-na.ssl-images-amazon.com/images/I/516WWPJr0pL.jpg;https://images-na.ssl-images-amazon.com/images/I/51ZKheEzElL.jpg;https://images-na.ssl-images-amazon.com/images/I/41okq1sfIML.jpg;https://images-na.ssl-images-amazon.com/images/I/51MOQDW7RRL.jpg;https://images-na.ssl-images-amazon.com/images/I/51s94DYRUYL.jpg;https://images-na.ssl-images-amazon.com/images/I/61MXLTQGWqL.jpg;https://images-na.ssl-images-amazon.com/images/I/616Or0sMzFL.jpg</t>
  </si>
  <si>
    <t>4.6</t>
  </si>
  <si>
    <t>https://images-na.ssl-images-amazon.com/images/I/51q5puEc32L.jpg</t>
  </si>
  <si>
    <t>https://images-na.ssl-images-amazon.com/images/I/41laOAT-ZWS.jpg;https://images-na.ssl-images-amazon.com/images/I/51CXO-LOG6S.jpg;https://images-na.ssl-images-amazon.com/images/I/51zovB+D0aS.jpg;https://images-na.ssl-images-amazon.com/images/I/51tTepX0N0S.jpg;https://images-na.ssl-images-amazon.com/images/I/410sRqLSuOS.jpg;https://images-na.ssl-images-amazon.com/images/I/41YBhd5gO5S.jpg;https://images-na.ssl-images-amazon.com/images/I/51lXCX1PrfS.jpg;https://images-na.ssl-images-amazon.com/images/I/41h56IFLl4S.jpg</t>
  </si>
  <si>
    <t>https://images-na.ssl-images-amazon.com/images/I/41rMdmOl-XL.jpg;https://images-na.ssl-images-amazon.com/images/I/51W6o33VJpL.jpg;https://images-na.ssl-images-amazon.com/images/I/51RBikhoE4L.jpg;https://images-na.ssl-images-amazon.com/images/I/416QHB-zlkL.jpg;https://images-na.ssl-images-amazon.com/images/I/51H8-m80bdL.jpg;https://images-na.ssl-images-amazon.com/images/I/51eu6vauhnL.jpg;https://images-na.ssl-images-amazon.com/images/I/515IPdTh+nL.jpg</t>
  </si>
  <si>
    <t>Aesthetics Beauty Wellness (88% A3HGC971YJG3AK)</t>
  </si>
  <si>
    <t>4.4</t>
  </si>
  <si>
    <t>https://images-na.ssl-images-amazon.com/images/I/51MtyQV2lAS.jpg;https://images-na.ssl-images-amazon.com/images/I/51yPBILCIaL.jpg;https://images-na.ssl-images-amazon.com/images/I/51Bm05I1cyS.jpg;https://images-na.ssl-images-amazon.com/images/I/51+nUU-7sES.jpg;https://images-na.ssl-images-amazon.com/images/I/51Yj9H54ZDL.jpg</t>
  </si>
  <si>
    <t>https://images-na.ssl-images-amazon.com/images/I/51QbloxMZTL.jpg</t>
  </si>
  <si>
    <t>4.1</t>
  </si>
  <si>
    <t>https://images-na.ssl-images-amazon.com/images/I/51y9wa3eSPL.jpg;https://images-na.ssl-images-amazon.com/images/I/51Avrv8rygL.jpg;https://images-na.ssl-images-amazon.com/images/I/516Wd0xxqBL.jpg</t>
  </si>
  <si>
    <t>4.5</t>
  </si>
  <si>
    <t>https://images-na.ssl-images-amazon.com/images/I/41qbJ5NiwvL.jpg;https://images-na.ssl-images-amazon.com/images/I/41ok4KMK8uL.jpg;https://images-na.ssl-images-amazon.com/images/I/41nnqyDtWKL.jpg;https://images-na.ssl-images-amazon.com/images/I/51pEDPpIOQL.jpg;https://images-na.ssl-images-amazon.com/images/I/51vXC51qUTL.jpg;https://images-na.ssl-images-amazon.com/images/I/41NZi4PpE4L.jpg;https://images-na.ssl-images-amazon.com/images/I/41f8X+VwvVL.jpg</t>
  </si>
  <si>
    <t>https://images-na.ssl-images-amazon.com/images/I/41Usp4cdrpL.jpg;https://images-na.ssl-images-amazon.com/images/I/51iXW6csCoL.jpg;https://images-na.ssl-images-amazon.com/images/I/41iKAyhTzUL.jpg;https://images-na.ssl-images-amazon.com/images/I/51wphORhQML.jpg;https://images-na.ssl-images-amazon.com/images/I/51mxuxAHeGL.jpg;https://images-na.ssl-images-amazon.com/images/I/51U5P8L3P0L.jpg</t>
  </si>
  <si>
    <t>https://images-na.ssl-images-amazon.com/images/I/51XbeEUC9FL.jpg;https://images-na.ssl-images-amazon.com/images/I/51Nh-zsCnCL.jpg;https://images-na.ssl-images-amazon.com/images/I/51mQbBsfxoL.jpg;https://images-na.ssl-images-amazon.com/images/I/51369GGcSrL.jpg;https://images-na.ssl-images-amazon.com/images/I/51tRa5TWFbL.jpg;https://images-na.ssl-images-amazon.com/images/I/51TOyhkHX4L.jpg</t>
  </si>
  <si>
    <t>4.0</t>
  </si>
  <si>
    <t>https://images-na.ssl-images-amazon.com/images/I/51UR-PiCuLL.jpg;https://images-na.ssl-images-amazon.com/images/I/41vSE7knK+L.jpg;https://images-na.ssl-images-amazon.com/images/I/41dBQdshTmL.jpg;https://images-na.ssl-images-amazon.com/images/I/41w+Hgl0HBL.jpg;https://images-na.ssl-images-amazon.com/images/I/41WSNnz1XTL.jpg</t>
  </si>
  <si>
    <t>https://images-na.ssl-images-amazon.com/images/I/41S+oOnd78L.jpg;https://images-na.ssl-images-amazon.com/images/I/41SPF69EE+L.jpg;https://images-na.ssl-images-amazon.com/images/I/51X+p95NhOL.jpg;https://images-na.ssl-images-amazon.com/images/I/61RR0NHlVvL.jpg;https://images-na.ssl-images-amazon.com/images/I/51tAsmtv+mL.jpg;https://images-na.ssl-images-amazon.com/images/I/51PlQf-mbNL.jpg;https://images-na.ssl-images-amazon.com/images/I/51mZXOnPLJL.jpg;https://images-na.ssl-images-amazon.com/images/I/51FK3IChtEL.jpg;https://images-na.ssl-images-amazon.com/images/I/51dEl5A3vpL.jpg</t>
  </si>
  <si>
    <t>https://images-na.ssl-images-amazon.com/images/I/51F7WFfe+8L.jpg</t>
  </si>
  <si>
    <t>https://images-na.ssl-images-amazon.com/images/I/51DFl+AyxVL.jpg;https://images-na.ssl-images-amazon.com/images/I/51N9tgTtM9L.jpg;https://images-na.ssl-images-amazon.com/images/I/41J7rwryYYL.jpg;https://images-na.ssl-images-amazon.com/images/I/41H3O-IPeDL.jpg;https://images-na.ssl-images-amazon.com/images/I/51tfrH1UAjL.jpg;https://images-na.ssl-images-amazon.com/images/I/41goKtciFRL.jpg;https://images-na.ssl-images-amazon.com/images/I/51drqSGe+5L.jpg</t>
  </si>
  <si>
    <t>MetaRetail (99% A1VAOWZNDCV6C6)</t>
  </si>
  <si>
    <t>4.2</t>
  </si>
  <si>
    <t>https://images-na.ssl-images-amazon.com/images/I/41TBA1-fHWL.jpg</t>
  </si>
  <si>
    <t>4.3</t>
  </si>
  <si>
    <t>https://images-na.ssl-images-amazon.com/images/I/51KgfkhT+2L.jpg</t>
  </si>
  <si>
    <t>https://images-na.ssl-images-amazon.com/images/I/51l7fzpxfML.jpg;https://images-na.ssl-images-amazon.com/images/I/511Ahzq2miL.jpg;https://images-na.ssl-images-amazon.com/images/I/51wcaslPOZL.jpg;https://images-na.ssl-images-amazon.com/images/I/41amBy4AB4L.jpg;https://images-na.ssl-images-amazon.com/images/I/51BgLTy6TxL.jpg;https://images-na.ssl-images-amazon.com/images/I/51j3iKbWTRL.jpg</t>
  </si>
  <si>
    <t>DIgital EZ Shop INC (80% A2K2N8BTZ52BF1)</t>
  </si>
  <si>
    <t>https://images-na.ssl-images-amazon.com/images/I/51SQFiKWaOL.jpg;https://images-na.ssl-images-amazon.com/images/I/41loCeAMLBL.jpg;https://images-na.ssl-images-amazon.com/images/I/518zqAlVFvL.jpg</t>
  </si>
  <si>
    <t>https://images-na.ssl-images-amazon.com/images/I/414uLK4g9cL.jpg;https://images-na.ssl-images-amazon.com/images/I/51IkoCfHD6L.jpg;https://images-na.ssl-images-amazon.com/images/I/51V-Pf0XRrL.jpg;https://images-na.ssl-images-amazon.com/images/I/51wAE7u8zKL.jpg;https://images-na.ssl-images-amazon.com/images/I/51eygwjq4kL.jpg;https://images-na.ssl-images-amazon.com/images/I/415dqm914wS.jpg;https://images-na.ssl-images-amazon.com/images/I/51NrAt5ArKL.jpg;https://images-na.ssl-images-amazon.com/images/I/416kshJkSPL.jpg;https://images-na.ssl-images-amazon.com/images/I/61N6BGhvKEL.jpg</t>
  </si>
  <si>
    <t>https://images-na.ssl-images-amazon.com/images/I/51giX+0L7UL.jpg;https://images-na.ssl-images-amazon.com/images/I/61gJjiKAA8L.jpg</t>
  </si>
  <si>
    <t>https://images-na.ssl-images-amazon.com/images/I/41gKWYrCr7L.jpg;https://images-na.ssl-images-amazon.com/images/I/51wtynPH10L.jpg;https://images-na.ssl-images-amazon.com/images/I/41m0WEjjSiL.jpg</t>
  </si>
  <si>
    <t>https://images-na.ssl-images-amazon.com/images/I/51ejEUW0b4L.jpg;https://images-na.ssl-images-amazon.com/images/I/41Ao2AZ1tML.jpg</t>
  </si>
  <si>
    <t>Dr. Ohhira Probiotics (100% AF0ARKE7759KE)</t>
  </si>
  <si>
    <t>https://images-na.ssl-images-amazon.com/images/I/41DrBcYBEjL.jpg;https://images-na.ssl-images-amazon.com/images/I/415ghCVPMWL.jpg;https://images-na.ssl-images-amazon.com/images/I/61YXhNdVtFL.jpg;https://images-na.ssl-images-amazon.com/images/I/51W3cnDHUzL.jpg;https://images-na.ssl-images-amazon.com/images/I/511R+QL+fdL.jpg;https://images-na.ssl-images-amazon.com/images/I/61DyncMDVYL.jpg;https://images-na.ssl-images-amazon.com/images/I/61p1Swi4-ML.jpg;https://images-na.ssl-images-amazon.com/images/I/51p5fXmX9FL.jpg</t>
  </si>
  <si>
    <t>https://images-na.ssl-images-amazon.com/images/I/31KOfsEJ9eL.jpg;https://images-na.ssl-images-amazon.com/images/I/51YXyqGtYPS.jpg;https://images-na.ssl-images-amazon.com/images/I/41n1U95nZMS.jpg;https://images-na.ssl-images-amazon.com/images/I/51oH1Lb7aiL.jpg;https://images-na.ssl-images-amazon.com/images/I/51KYrzDboIL.jpg;https://images-na.ssl-images-amazon.com/images/I/51qYOcwrYSS.jpg</t>
  </si>
  <si>
    <t>https://images-na.ssl-images-amazon.com/images/I/41wPXI22DrL.jpg;https://images-na.ssl-images-amazon.com/images/I/418+NoDl8iL.jpg;https://images-na.ssl-images-amazon.com/images/I/41kw0tdnwSL.jpg</t>
  </si>
  <si>
    <t>https://images-na.ssl-images-amazon.com/images/I/41kA1sili9L.jpg;https://images-na.ssl-images-amazon.com/images/I/41biG2bcYHL.jpg;https://images-na.ssl-images-amazon.com/images/I/31MPFnJqqEL.jpg;https://images-na.ssl-images-amazon.com/images/I/41sZkU6MK6L.jpg;https://images-na.ssl-images-amazon.com/images/I/61HLBU3iW7L.jpg;https://images-na.ssl-images-amazon.com/images/I/41J9BbnfG7L.jpg;https://images-na.ssl-images-amazon.com/images/I/51y1Qq83JvL.jpg</t>
  </si>
  <si>
    <t>https://images-na.ssl-images-amazon.com/images/I/41+h+0mHRHL.jpg;https://images-na.ssl-images-amazon.com/images/I/512wOtYIBdL.jpg;https://images-na.ssl-images-amazon.com/images/I/51K1eLrMetL.jpg;https://images-na.ssl-images-amazon.com/images/I/51t5yqPHN7L.jpg;https://images-na.ssl-images-amazon.com/images/I/51xuGe4P4SL.jpg;https://images-na.ssl-images-amazon.com/images/I/51cSNFLS-mL.jpg;https://images-na.ssl-images-amazon.com/images/I/618xyO7FPZL.jpg;https://images-na.ssl-images-amazon.com/images/I/51u1nqColvL.jpg</t>
  </si>
  <si>
    <t>https://images-na.ssl-images-amazon.com/images/I/51U7IHFllrL.jpg;https://images-na.ssl-images-amazon.com/images/I/51gaEUtwGkL.jpg;https://images-na.ssl-images-amazon.com/images/I/51O5HMp3myL.jpg;https://images-na.ssl-images-amazon.com/images/I/51KLNlAfB4L.jpg;https://images-na.ssl-images-amazon.com/images/I/51mtDncvW1L.jpg;https://images-na.ssl-images-amazon.com/images/I/51s5PDIVl5L.jpg;https://images-na.ssl-images-amazon.com/images/I/519srdd-ngL.jpg;https://images-na.ssl-images-amazon.com/images/I/51kcY3sOkKL.jpg</t>
  </si>
  <si>
    <t>Ariel best deal (79% A12QJGK9ZSUO0U)</t>
  </si>
  <si>
    <t>https://images-na.ssl-images-amazon.com/images/I/41wyAPqOQSL.jpg;https://images-na.ssl-images-amazon.com/images/I/41JoyZuPEsL.jpg;https://images-na.ssl-images-amazon.com/images/I/51n7kXcHfOL.jpg;https://images-na.ssl-images-amazon.com/images/I/41zoc12BaQL.jpg;https://images-na.ssl-images-amazon.com/images/I/41lNwUj9YrL.jpg;https://images-na.ssl-images-amazon.com/images/I/410zf245o0L.jpg</t>
  </si>
  <si>
    <t>https://images-na.ssl-images-amazon.com/images/I/510acD6LxrL.jpg;https://images-na.ssl-images-amazon.com/images/I/51ZvtZaG1GL.jpg;https://images-na.ssl-images-amazon.com/images/I/61tbzSIJfVL.jpg;https://images-na.ssl-images-amazon.com/images/I/61rG8A4ADoL.jpg;https://images-na.ssl-images-amazon.com/images/I/51E-njWixGL.jpg;https://images-na.ssl-images-amazon.com/images/I/41HYg4mRc8L.jpg;https://images-na.ssl-images-amazon.com/images/I/51G-HISz3SL.jpg;https://images-na.ssl-images-amazon.com/images/I/51cwag+J--L.jpg;https://images-na.ssl-images-amazon.com/images/I/41DsR3WUFYL.jpg;https://images-na.ssl-images-amazon.com/images/I/41JVpX33tjL.jpg</t>
  </si>
  <si>
    <t>https://images-na.ssl-images-amazon.com/images/I/41MrGW0eLrL.jpg;https://images-na.ssl-images-amazon.com/images/I/51T7VE61gpL.jpg;https://images-na.ssl-images-amazon.com/images/I/51+ccidyVHL.jpg;https://images-na.ssl-images-amazon.com/images/I/51tV7g5qR1L.jpg;https://images-na.ssl-images-amazon.com/images/I/51uN-74xtQL.jpg;https://images-na.ssl-images-amazon.com/images/I/51iDIJH1weL.jpg;https://images-na.ssl-images-amazon.com/images/I/51ssJ0YAP7L.jpg;https://images-na.ssl-images-amazon.com/images/I/518fWAFsa9L.jpg</t>
  </si>
  <si>
    <t>DNA Diagnostics (78% A3GHUCAX0TR7MR)</t>
  </si>
  <si>
    <t>https://images-na.ssl-images-amazon.com/images/I/41RbXVumnFS.jpg;https://images-na.ssl-images-amazon.com/images/I/51B6D84+YfS.jpg;https://images-na.ssl-images-amazon.com/images/I/51Yo44tr0GL.jpg;https://images-na.ssl-images-amazon.com/images/I/51Xsa2g6ecL.jpg;https://images-na.ssl-images-amazon.com/images/I/51-86YtnOoL.jpg;https://images-na.ssl-images-amazon.com/images/I/51+sfhbN1AL.jpg;https://images-na.ssl-images-amazon.com/images/I/61C01f0PzLL.jpg;https://images-na.ssl-images-amazon.com/images/I/61dUdjbRTnL.jpg;https://images-na.ssl-images-amazon.com/images/I/61ztmEbaHtL.jpg</t>
  </si>
  <si>
    <t>https://images-na.ssl-images-amazon.com/images/I/41qmtzmOCjL.jpg;https://images-na.ssl-images-amazon.com/images/I/51NpQU9azfL.jpg;https://images-na.ssl-images-amazon.com/images/I/51q4z8LqxLL.jpg;https://images-na.ssl-images-amazon.com/images/I/618kw8Pjb5L.jpg;https://images-na.ssl-images-amazon.com/images/I/61pB9u1HHVL.jpg;https://images-na.ssl-images-amazon.com/images/I/51RIWJOjGTL.jpg</t>
  </si>
  <si>
    <t>https://images-na.ssl-images-amazon.com/images/I/41uUymk1ifL.jpg;https://images-na.ssl-images-amazon.com/images/I/41C0FYGJuvL.jpg;https://images-na.ssl-images-amazon.com/images/I/418bM8mrEAL.jpg;https://images-na.ssl-images-amazon.com/images/I/41ZcEpmkuWL.jpg;https://images-na.ssl-images-amazon.com/images/I/41ZDk65gg1L.jpg;https://images-na.ssl-images-amazon.com/images/I/41T4SbNcRXL.jpg</t>
  </si>
  <si>
    <t>Incrediwear, Inc. (98% ARL59PSKLGG57)</t>
  </si>
  <si>
    <t>https://images-na.ssl-images-amazon.com/images/I/41oYGmPaQ3L.jpg;https://images-na.ssl-images-amazon.com/images/I/41rKc3-VykL.jpg;https://images-na.ssl-images-amazon.com/images/I/410pGpMlflL.jpg;https://images-na.ssl-images-amazon.com/images/I/41zsmYoyVWL.jpg;https://images-na.ssl-images-amazon.com/images/I/41axpRTVXGL.jpg;https://images-na.ssl-images-amazon.com/images/I/41g5k3dw4QL.jpg</t>
  </si>
  <si>
    <t>https://images-na.ssl-images-amazon.com/images/I/41o4FhreimL.jpg;https://images-na.ssl-images-amazon.com/images/I/51NZKwfidTL.jpg;https://images-na.ssl-images-amazon.com/images/I/61NcD+HRnPL.jpg;https://images-na.ssl-images-amazon.com/images/I/51hX1U7wSQL.jpg;https://images-na.ssl-images-amazon.com/images/I/41VA1sLZurL.jpg;https://images-na.ssl-images-amazon.com/images/I/51j-lP36CSL.jpg</t>
  </si>
  <si>
    <t>https://images-na.ssl-images-amazon.com/images/I/41milrMyJfL.jpg;https://images-na.ssl-images-amazon.com/images/I/51r3lQddE8L.jpg;https://images-na.ssl-images-amazon.com/images/I/51+ccidyVHL.jpg;https://images-na.ssl-images-amazon.com/images/I/51Fq6x4geYL.jpg;https://images-na.ssl-images-amazon.com/images/I/51txbRZOD8L.jpg;https://images-na.ssl-images-amazon.com/images/I/51OxiG7EJUL.jpg;https://images-na.ssl-images-amazon.com/images/I/51509tIJBXL.jpg</t>
  </si>
  <si>
    <t>https://images-na.ssl-images-amazon.com/images/I/51eDFU8vRUL.jpg;https://images-na.ssl-images-amazon.com/images/I/41todJGKybL.jpg;https://images-na.ssl-images-amazon.com/images/I/41YF99fU9RL.jpg;https://images-na.ssl-images-amazon.com/images/I/41GdiptTxKL.jpg;https://images-na.ssl-images-amazon.com/images/I/51-dJYfl61L.jpg;https://images-na.ssl-images-amazon.com/images/I/412trLwDYjL.jpg;https://images-na.ssl-images-amazon.com/images/I/51dblMtxvRL.jpg;https://images-na.ssl-images-amazon.com/images/I/51pQNYJJNWL.jpg;https://images-na.ssl-images-amazon.com/images/I/51oHmYGpDHL.jpg;https://images-na.ssl-images-amazon.com/images/I/51s1NVFVMEL.jpg</t>
  </si>
  <si>
    <t>https://images-na.ssl-images-amazon.com/images/I/41Nqlss1AxL.jpg;https://images-na.ssl-images-amazon.com/images/I/41DpjsdxuAL.jpg;https://images-na.ssl-images-amazon.com/images/I/41kvrreWDJL.jpg;https://images-na.ssl-images-amazon.com/images/I/51ZBPdTrJoL.jpg;https://images-na.ssl-images-amazon.com/images/I/51fBcKCWwvL.jpg</t>
  </si>
  <si>
    <t>QUALITY 4 YOU (98% A1245EQ3D3NGSK)</t>
  </si>
  <si>
    <t>https://images-na.ssl-images-amazon.com/images/I/5167J3FoIRL.jpg;https://images-na.ssl-images-amazon.com/images/I/512+fhFPY+L.jpg;https://images-na.ssl-images-amazon.com/images/I/51mQbBsfxoL.jpg;https://images-na.ssl-images-amazon.com/images/I/51369GGcSrL.jpg;https://images-na.ssl-images-amazon.com/images/I/5169b5iDH9L.jpg;https://images-na.ssl-images-amazon.com/images/I/51i0b4EMZKL.jpg;https://images-na.ssl-images-amazon.com/images/I/41i8dmb3YtL.jpg;https://images-na.ssl-images-amazon.com/images/I/517dXpfTJ5L.jpg;https://images-na.ssl-images-amazon.com/images/I/51A6QfOyqJL.jpg</t>
  </si>
  <si>
    <t>https://images-na.ssl-images-amazon.com/images/I/31oHymlac4L.jpg</t>
  </si>
  <si>
    <t>https://images-na.ssl-images-amazon.com/images/I/61p+8xRGnvL.jpg</t>
  </si>
  <si>
    <t>https://images-na.ssl-images-amazon.com/images/I/51WiD0mImqL.jpg;https://images-na.ssl-images-amazon.com/images/I/51XA+5OudJL.jpg;https://images-na.ssl-images-amazon.com/images/I/61ivduWrYEL.jpg;https://images-na.ssl-images-amazon.com/images/I/518zv19S0oL.jpg;https://images-na.ssl-images-amazon.com/images/I/517r57-3EIL.jpg;https://images-na.ssl-images-amazon.com/images/I/51AM2gSHnxL.jpg;https://images-na.ssl-images-amazon.com/images/I/51509tIJBXL.jpg</t>
  </si>
  <si>
    <t>https://images-na.ssl-images-amazon.com/images/I/51G-kkxMTZL.jpg</t>
  </si>
  <si>
    <t>Aserson (100% A3I07C5PD33KVE)</t>
  </si>
  <si>
    <t>https://images-na.ssl-images-amazon.com/images/I/41w8IsyIFWL.jpg</t>
  </si>
  <si>
    <t>https://images-na.ssl-images-amazon.com/images/I/411P1iojBuL.jpg</t>
  </si>
  <si>
    <t>https://images-na.ssl-images-amazon.com/images/I/414JuVQY4ML.jpg;https://images-na.ssl-images-amazon.com/images/I/51TOyhkHX4L.jpg;https://images-na.ssl-images-amazon.com/images/I/51yj9ZoLBAL.jpg;https://images-na.ssl-images-amazon.com/images/I/5169b5iDH9L.jpg;https://images-na.ssl-images-amazon.com/images/I/51boHsT+pZL.jpg;https://images-na.ssl-images-amazon.com/images/I/41-MjbOfB-L.jpg</t>
  </si>
  <si>
    <t>https://images-na.ssl-images-amazon.com/images/I/51sEwU1B1gL.jpg</t>
  </si>
  <si>
    <t>https://images-na.ssl-images-amazon.com/images/I/41ZAHlAXk5L.jpg;https://images-na.ssl-images-amazon.com/images/I/41Y0ILWd2mL.jpg;https://images-na.ssl-images-amazon.com/images/I/41YbnzpzeJL.jpg;https://images-na.ssl-images-amazon.com/images/I/41Rfkuj8OQL.jpg;https://images-na.ssl-images-amazon.com/images/I/31OJssA5HOL.jpg;https://images-na.ssl-images-amazon.com/images/I/31Eh-fG-RaL.jpg</t>
  </si>
  <si>
    <t>https://images-na.ssl-images-amazon.com/images/I/41S2jAKzvAL.jpg;https://images-na.ssl-images-amazon.com/images/I/51iCbN18uYL.jpg;https://images-na.ssl-images-amazon.com/images/I/41Yit5dOtoL.jpg;https://images-na.ssl-images-amazon.com/images/I/41a5c7t-sVL.jpg;https://images-na.ssl-images-amazon.com/images/I/41iTeo3gHDL.jpg;https://images-na.ssl-images-amazon.com/images/I/51OWuXJ5aeL.jpg;https://images-na.ssl-images-amazon.com/images/I/51Wv18gFzkL.jpg;https://images-na.ssl-images-amazon.com/images/I/51Bl+6WJTlL.jpg;https://images-na.ssl-images-amazon.com/images/I/41dQq+O7fAL.jpg</t>
  </si>
  <si>
    <t>https://images-na.ssl-images-amazon.com/images/I/314MxxIYhlL.jpg;https://images-na.ssl-images-amazon.com/images/I/216VkM47OUL.jpg;https://images-na.ssl-images-amazon.com/images/I/41Z6FrssWGL.jpg;https://images-na.ssl-images-amazon.com/images/I/51I+lvbZV+L.jpg;https://images-na.ssl-images-amazon.com/images/I/21xd2b5SYUL.jpg;https://images-na.ssl-images-amazon.com/images/I/51sVMhXF0lL.jpg;https://images-na.ssl-images-amazon.com/images/I/51HSrJ5PeKL.jpg</t>
  </si>
  <si>
    <t>Hollywood Traders (97% A1SXCLDB8L8BXI)</t>
  </si>
  <si>
    <t>4.9</t>
  </si>
  <si>
    <t>https://images-na.ssl-images-amazon.com/images/I/51-5s+sqfqL.jpg;https://images-na.ssl-images-amazon.com/images/I/4170Sl92ehL.jpg;https://images-na.ssl-images-amazon.com/images/I/51ta4nFwCeL.jpg;https://images-na.ssl-images-amazon.com/images/I/41ueYbh9vVL.jpg;https://images-na.ssl-images-amazon.com/images/I/41wnbfGgvfL.jpg;https://images-na.ssl-images-amazon.com/images/I/517kLwHeWqL.jpg</t>
  </si>
  <si>
    <t>https://images-na.ssl-images-amazon.com/images/I/414D7OdFcXS.jpg;https://images-na.ssl-images-amazon.com/images/I/51hWlA1EJqS.jpg;https://images-na.ssl-images-amazon.com/images/I/51fs741i9GS.jpg;https://images-na.ssl-images-amazon.com/images/I/31xqDFml8RL.jpg;https://images-na.ssl-images-amazon.com/images/I/51EDjLhIc7S.jpg;https://images-na.ssl-images-amazon.com/images/I/51hNnTQUA8S.jpg;https://images-na.ssl-images-amazon.com/images/I/51IDkj+vrCL.jpg</t>
  </si>
  <si>
    <t>https://images-na.ssl-images-amazon.com/images/I/41Mbz1SXHnL.jpg;https://images-na.ssl-images-amazon.com/images/I/41F5ozS+2DL.jpg;https://images-na.ssl-images-amazon.com/images/I/51fyjbaaX3L.jpg;https://images-na.ssl-images-amazon.com/images/I/51+ccidyVHL.jpg;https://images-na.ssl-images-amazon.com/images/I/51Fq6x4geYL.jpg;https://images-na.ssl-images-amazon.com/images/I/51uN-74xtQL.jpg;https://images-na.ssl-images-amazon.com/images/I/51iDIJH1weL.jpg;https://images-na.ssl-images-amazon.com/images/I/518fWAFsa9L.jpg</t>
  </si>
  <si>
    <t>https://images-na.ssl-images-amazon.com/images/I/41LINSrTrtL.jpg</t>
  </si>
  <si>
    <t>https://images-na.ssl-images-amazon.com/images/I/519SiIjOlLL.jpg;https://images-na.ssl-images-amazon.com/images/I/51Dp9i9KrYL.jpg;https://images-na.ssl-images-amazon.com/images/I/51Gqf95C-KL.jpg;https://images-na.ssl-images-amazon.com/images/I/61nLeKVTCxL.jpg;https://images-na.ssl-images-amazon.com/images/I/51AJCKp-ZgL.jpg;https://images-na.ssl-images-amazon.com/images/I/51CWq6u7IoL.jpg;https://images-na.ssl-images-amazon.com/images/I/51Q4+XVwZtL.jpg;https://images-na.ssl-images-amazon.com/images/I/51RUvD+yfgL.jpg;https://images-na.ssl-images-amazon.com/images/I/51rOKuO27-L.jpg;https://images-na.ssl-images-amazon.com/images/I/31FuIjpP1fL.jpg</t>
  </si>
  <si>
    <t>https://images-na.ssl-images-amazon.com/images/I/51aqT38ZUTL.jpg;https://images-na.ssl-images-amazon.com/images/I/51IxPZHOi4L.jpg;https://images-na.ssl-images-amazon.com/images/I/61bSY-5rw9L.jpg;https://images-na.ssl-images-amazon.com/images/I/51goZeWB1zL.jpg;https://images-na.ssl-images-amazon.com/images/I/418zFz9k0oL.jpg;https://images-na.ssl-images-amazon.com/images/I/51boHsT+pZL.jpg;https://images-na.ssl-images-amazon.com/images/I/41-MjbOfB-L.jpg</t>
  </si>
  <si>
    <t>https://images-na.ssl-images-amazon.com/images/I/41rxAT-CoXL.jpg;https://images-na.ssl-images-amazon.com/images/I/51eouzi2+lL.jpg;https://images-na.ssl-images-amazon.com/images/I/51dgb7PTiIL.jpg;https://images-na.ssl-images-amazon.com/images/I/51JoUPiAksL.jpg;https://images-na.ssl-images-amazon.com/images/I/41BoWIe0ErL.jpg;https://images-na.ssl-images-amazon.com/images/I/41u8fdW8qQL.jpg;https://images-na.ssl-images-amazon.com/images/I/51pB+SuFONL.jpg;https://images-na.ssl-images-amazon.com/images/I/31MYal1cuOL.jpg;https://images-na.ssl-images-amazon.com/images/I/616Lh3YXnrL.jpg</t>
  </si>
  <si>
    <t>https://images-na.ssl-images-amazon.com/images/I/31nDxWzyYAL.jpg;https://images-na.ssl-images-amazon.com/images/I/41n8+D4lyHL.jpg</t>
  </si>
  <si>
    <t>https://images-na.ssl-images-amazon.com/images/I/31aIrHjgKFL.jpg;https://images-na.ssl-images-amazon.com/images/I/41ZG05D1LWL.jpg;https://images-na.ssl-images-amazon.com/images/I/41HQH4CWX6L.jpg;https://images-na.ssl-images-amazon.com/images/I/61AlP0XdPHL.jpg</t>
  </si>
  <si>
    <t>https://images-na.ssl-images-amazon.com/images/I/51QVcQ3BjUL.jpg;https://images-na.ssl-images-amazon.com/images/I/51N5zfoafvL.jpg;https://images-na.ssl-images-amazon.com/images/I/511wJCddHVL.jpg;https://images-na.ssl-images-amazon.com/images/I/41aM6H6ohcL.jpg;https://images-na.ssl-images-amazon.com/images/I/41QANVahPlL.jpg;https://images-na.ssl-images-amazon.com/images/I/51YfvW0ynfL.jpg</t>
  </si>
  <si>
    <t>https://images-na.ssl-images-amazon.com/images/I/41ew0li-YFL.jpg;https://images-na.ssl-images-amazon.com/images/I/41DigKR6U1L.jpg;https://images-na.ssl-images-amazon.com/images/I/31MPFnJqqEL.jpg;https://images-na.ssl-images-amazon.com/images/I/41sZkU6MK6L.jpg;https://images-na.ssl-images-amazon.com/images/I/61HLBU3iW7L.jpg;https://images-na.ssl-images-amazon.com/images/I/41J9BbnfG7L.jpg;https://images-na.ssl-images-amazon.com/images/I/51wPhUf1zLL.jpg</t>
  </si>
  <si>
    <t>https://images-na.ssl-images-amazon.com/images/I/416VHZvil2S.jpg;https://images-na.ssl-images-amazon.com/images/I/41yXH5AdsnS.jpg;https://images-na.ssl-images-amazon.com/images/I/41R6DBg1jtS.jpg;https://images-na.ssl-images-amazon.com/images/I/41nOKgI9wnS.jpg;https://images-na.ssl-images-amazon.com/images/I/31V6G6jHl8S.jpg;https://images-na.ssl-images-amazon.com/images/I/41PtYG3vLlS.jpg;https://images-na.ssl-images-amazon.com/images/I/41WI02oGlOS.jpg;https://images-na.ssl-images-amazon.com/images/I/31C1jzCjmnS.jpg</t>
  </si>
  <si>
    <t>https://images-na.ssl-images-amazon.com/images/I/51BJxf+KYNL.jpg;https://images-na.ssl-images-amazon.com/images/I/41fF3p41f8L.jpg;https://images-na.ssl-images-amazon.com/images/I/51t95QsD4UL.jpg;https://images-na.ssl-images-amazon.com/images/I/51KH+JeKzVL.jpg;https://images-na.ssl-images-amazon.com/images/I/516Bs2aNbmL.jpg;https://images-na.ssl-images-amazon.com/images/I/41bNWvLnuZL.jpg;https://images-na.ssl-images-amazon.com/images/I/51vyyjUZOLL.jpg;https://images-na.ssl-images-amazon.com/images/I/51QDtZDQQtL.jpg;https://images-na.ssl-images-amazon.com/images/I/51OsaS5wmQL.jpg</t>
  </si>
  <si>
    <t>https://images-na.ssl-images-amazon.com/images/I/31moY+Q9awL.jpg;https://images-na.ssl-images-amazon.com/images/I/51eODBPvbUL.jpg;https://images-na.ssl-images-amazon.com/images/I/511bbtgZdUL.jpg;https://images-na.ssl-images-amazon.com/images/I/51WyAF1+4CL.jpg;https://images-na.ssl-images-amazon.com/images/I/31-3vSgSveL.jpg;https://images-na.ssl-images-amazon.com/images/I/31wqdWkVZzL.jpg;https://images-na.ssl-images-amazon.com/images/I/51ggFxZrA+L.jpg</t>
  </si>
  <si>
    <t>iwi® Algae Based Nutrition (97% A25DBDGFAE90SH)</t>
  </si>
  <si>
    <t>https://images-na.ssl-images-amazon.com/images/I/41hELIDkzXL.jpg;https://images-na.ssl-images-amazon.com/images/I/51lE9mcu7HL.jpg;https://images-na.ssl-images-amazon.com/images/I/51+SabLwEVL.jpg;https://images-na.ssl-images-amazon.com/images/I/41Ls0Sw0DfL.jpg;https://images-na.ssl-images-amazon.com/images/I/41z8+wzG3CL.jpg;https://images-na.ssl-images-amazon.com/images/I/51YwbL02PHL.jpg;https://images-na.ssl-images-amazon.com/images/I/51NGrd6-NLL.jpg;https://images-na.ssl-images-amazon.com/images/I/41LkA8PrvXL.jpg</t>
  </si>
  <si>
    <t>https://images-na.ssl-images-amazon.com/images/I/51B3iDLPT9L.jpg;https://images-na.ssl-images-amazon.com/images/I/61gZxETajhL.jpg;https://images-na.ssl-images-amazon.com/images/I/51UP7NPr2KS.jpg;https://images-na.ssl-images-amazon.com/images/I/51QPeDgnc1L.jpg;https://images-na.ssl-images-amazon.com/images/I/61zDI8PnhFS.jpg;https://images-na.ssl-images-amazon.com/images/I/51ioMxH3KyS.jpg;https://images-na.ssl-images-amazon.com/images/I/41lBJQBHzaS.jpg;https://images-na.ssl-images-amazon.com/images/I/51t0dwi3qrS.jpg</t>
  </si>
  <si>
    <t>https://images-na.ssl-images-amazon.com/images/I/41JUtYPa84L.jpg;https://images-na.ssl-images-amazon.com/images/I/61YXhNdVtFL.jpg;https://images-na.ssl-images-amazon.com/images/I/51W3cnDHUzL.jpg;https://images-na.ssl-images-amazon.com/images/I/51H-XZH3pBL.jpg;https://images-na.ssl-images-amazon.com/images/I/61DyncMDVYL.jpg;https://images-na.ssl-images-amazon.com/images/I/61p1Swi4-ML.jpg;https://images-na.ssl-images-amazon.com/images/I/51p5fXmX9FL.jpg</t>
  </si>
  <si>
    <t>TrustworthyShop (100% A34C7J6SKZJICS)</t>
  </si>
  <si>
    <t>https://images-na.ssl-images-amazon.com/images/I/41oYvjSygqL.jpg;https://images-na.ssl-images-amazon.com/images/I/41jZ+eff9bL.jpg;https://images-na.ssl-images-amazon.com/images/I/311zlPfkIPL.jpg</t>
  </si>
  <si>
    <t>https://images-na.ssl-images-amazon.com/images/I/51Q747kzTLL.jpg;https://images-na.ssl-images-amazon.com/images/I/51mtosZlq9L.jpg;https://images-na.ssl-images-amazon.com/images/I/41OUd9GxNSL.jpg;https://images-na.ssl-images-amazon.com/images/I/41OnKznnLTL.jpg;https://images-na.ssl-images-amazon.com/images/I/41VG9v3eQfL.jpg;https://images-na.ssl-images-amazon.com/images/I/41YRhPcsi-L.jpg;https://images-na.ssl-images-amazon.com/images/I/51vOBXNfcaL.jpg;https://images-na.ssl-images-amazon.com/images/I/51NNT8fjxWL.jpg;https://images-na.ssl-images-amazon.com/images/I/51xePq0feML.jpg</t>
  </si>
  <si>
    <t>https://images-na.ssl-images-amazon.com/images/I/51N33M66UyL.jpg;https://images-na.ssl-images-amazon.com/images/I/51bzyV5+BGL.jpg;https://images-na.ssl-images-amazon.com/images/I/41apceXEgJL.jpg;https://images-na.ssl-images-amazon.com/images/I/41wULo6l01L.jpg;https://images-na.ssl-images-amazon.com/images/I/51u7vDOQ+bL.jpg;https://images-na.ssl-images-amazon.com/images/I/41svvLgAYvL.jpg;https://images-na.ssl-images-amazon.com/images/I/418bgYMd0UL.jpg;https://images-na.ssl-images-amazon.com/images/I/510Ss4q9P4L.jpg;https://images-na.ssl-images-amazon.com/images/I/51xePq0feML.jpg</t>
  </si>
  <si>
    <t>https://images-na.ssl-images-amazon.com/images/I/41m3obyFI2L.jpg;https://images-na.ssl-images-amazon.com/images/I/51B4G2RRC-L.jpg;https://images-na.ssl-images-amazon.com/images/I/41YMWWFiOnL.jpg;https://images-na.ssl-images-amazon.com/images/I/41BQdxXiz4L.jpg;https://images-na.ssl-images-amazon.com/images/I/31bZp+TRx4L.jpg;https://images-na.ssl-images-amazon.com/images/I/31uZO+gXo8L.jpg</t>
  </si>
  <si>
    <t>https://images-na.ssl-images-amazon.com/images/I/41JIrQz9E3L.jpg;https://images-na.ssl-images-amazon.com/images/I/5147P9qDjTL.jpg;https://images-na.ssl-images-amazon.com/images/I/51Cy3oTKJaL.jpg;https://images-na.ssl-images-amazon.com/images/I/51u3VL8wRoL.jpg;https://images-na.ssl-images-amazon.com/images/I/51s7+sHS00L.jpg;https://images-na.ssl-images-amazon.com/images/I/41lMDhKnNwL.jpg;https://images-na.ssl-images-amazon.com/images/I/51mKS27WPiL.jpg</t>
  </si>
  <si>
    <t>https://images-na.ssl-images-amazon.com/images/I/51fbM8-11jL.jpg;https://images-na.ssl-images-amazon.com/images/I/51OQPA2qDJL.jpg;https://images-na.ssl-images-amazon.com/images/I/51roQhAgRPL.jpg;https://images-na.ssl-images-amazon.com/images/I/51Zy9USA16L.jpg;https://images-na.ssl-images-amazon.com/images/I/3108vINWihL.jpg;https://images-na.ssl-images-amazon.com/images/I/41qcDquCdPL.jpg;https://images-na.ssl-images-amazon.com/images/I/41FmNrpa93L.jpg</t>
  </si>
  <si>
    <t>https://images-na.ssl-images-amazon.com/images/I/51y4YRINu7L.jpg;https://images-na.ssl-images-amazon.com/images/I/61Wotdb6ixL.jpg;https://images-na.ssl-images-amazon.com/images/I/51ytQ8jvMRL.jpg;https://images-na.ssl-images-amazon.com/images/I/51D6hkfP9kL.jpg;https://images-na.ssl-images-amazon.com/images/I/51WiJ-2v03L.jpg;https://images-na.ssl-images-amazon.com/images/I/510H8Uh0nCL.jpg;https://images-na.ssl-images-amazon.com/images/I/51eS42Qo7wL.jpg;https://images-na.ssl-images-amazon.com/images/I/51CXIUnD3BL.jpg;https://images-na.ssl-images-amazon.com/images/I/61Si9ElJ2mL.jpg</t>
  </si>
  <si>
    <t>https://images-na.ssl-images-amazon.com/images/I/41kFhMiPSFL.jpg;https://images-na.ssl-images-amazon.com/images/I/51-aAZ30KPL.jpg;https://images-na.ssl-images-amazon.com/images/I/61ZDzeyI7IL.jpg;https://images-na.ssl-images-amazon.com/images/I/41tTZo9XQeL.jpg;https://images-na.ssl-images-amazon.com/images/I/41HW2YRcBML.jpg;https://images-na.ssl-images-amazon.com/images/I/51hrRT2o+SL.jpg;https://images-na.ssl-images-amazon.com/images/I/61s5AckPqmL.jpg</t>
  </si>
  <si>
    <t>https://images-na.ssl-images-amazon.com/images/I/511Y+hWd44L.jpg;https://images-na.ssl-images-amazon.com/images/I/51vN4f2nZGL.jpg;https://images-na.ssl-images-amazon.com/images/I/51JrNh+F51L.jpg;https://images-na.ssl-images-amazon.com/images/I/514YaTsTJKL.jpg;https://images-na.ssl-images-amazon.com/images/I/51CjUdshvlL.jpg;https://images-na.ssl-images-amazon.com/images/I/51cuSeD7OnL.jpg</t>
  </si>
  <si>
    <t>https://images-na.ssl-images-amazon.com/images/I/410DT+IUqcL.jpg;https://images-na.ssl-images-amazon.com/images/I/41vbhyzWF3L.jpg;https://images-na.ssl-images-amazon.com/images/I/41pNut4kEUL.jpg;https://images-na.ssl-images-amazon.com/images/I/51LnjKiSAuL.jpg</t>
  </si>
  <si>
    <t>https://images-na.ssl-images-amazon.com/images/I/41tXM1c4UdL.jpg;https://images-na.ssl-images-amazon.com/images/I/31-kr25m-GL.jpg;https://images-na.ssl-images-amazon.com/images/I/51YS1iVBfgL.jpg;https://images-na.ssl-images-amazon.com/images/I/41uelyxVkbL.jpg;https://images-na.ssl-images-amazon.com/images/I/61LZES4u0qL.jpg;https://images-na.ssl-images-amazon.com/images/I/41sX5cHIMhL.jpg;https://images-na.ssl-images-amazon.com/images/I/31XSXWjfzhL.jpg;https://images-na.ssl-images-amazon.com/images/I/41qmM96POlL.jpg;https://images-na.ssl-images-amazon.com/images/I/51vORD9-keL.jpg</t>
  </si>
  <si>
    <t>https://images-na.ssl-images-amazon.com/images/I/41yYrIIOSpL.jpg;https://images-na.ssl-images-amazon.com/images/I/51HkP9K+6tL.jpg;https://images-na.ssl-images-amazon.com/images/I/51Jw5bkn+dL.jpg;https://images-na.ssl-images-amazon.com/images/I/51UwHZKpUkL.jpg;https://images-na.ssl-images-amazon.com/images/I/41Ru3TQaiRL.jpg;https://images-na.ssl-images-amazon.com/images/I/51v4DJW1dwL.jpg</t>
  </si>
  <si>
    <t>https://images-na.ssl-images-amazon.com/images/I/51mZwgrLTJL.jpg;https://images-na.ssl-images-amazon.com/images/I/51a1TkO6KVL.jpg;https://images-na.ssl-images-amazon.com/images/I/51CCajR2AcL.jpg;https://images-na.ssl-images-amazon.com/images/I/51Z0o4XSf8L.jpg;https://images-na.ssl-images-amazon.com/images/I/515WZszzE0L.jpg;https://images-na.ssl-images-amazon.com/images/I/515JAftLp6L.jpg;https://images-na.ssl-images-amazon.com/images/I/511APr3rk5L.jpg;https://images-na.ssl-images-amazon.com/images/I/51lGHzxyQbL.jpg</t>
  </si>
  <si>
    <t>https://images-na.ssl-images-amazon.com/images/I/41FkLTWvi+L.jpg;https://images-na.ssl-images-amazon.com/images/I/51uQlNcwZ8S.jpg;https://images-na.ssl-images-amazon.com/images/I/41H1fdyXRJS.jpg;https://images-na.ssl-images-amazon.com/images/I/41xOsNvbV+S.jpg;https://images-na.ssl-images-amazon.com/images/I/41VEaU8maBS.jpg;https://images-na.ssl-images-amazon.com/images/I/41JvsXkUdOS.jpg;https://images-na.ssl-images-amazon.com/images/I/41n0NuSwfaL.jpg</t>
  </si>
  <si>
    <t>https://images-na.ssl-images-amazon.com/images/I/51qMndMiXQL.jpg;https://images-na.ssl-images-amazon.com/images/I/51mRQrliCtL.jpg;https://images-na.ssl-images-amazon.com/images/I/51zfBSTuobL.jpg;https://images-na.ssl-images-amazon.com/images/I/51QTAHwkA3L.jpg;https://images-na.ssl-images-amazon.com/images/I/51njqGawfcL.jpg;https://images-na.ssl-images-amazon.com/images/I/615FNn1vyZL.jpg;https://images-na.ssl-images-amazon.com/images/I/51BVFHEwUKL.jpg</t>
  </si>
  <si>
    <t>https://images-na.ssl-images-amazon.com/images/I/41mS42UoeaL.jpg;https://images-na.ssl-images-amazon.com/images/I/41QD-pAhvhL.jpg;https://images-na.ssl-images-amazon.com/images/I/51zzF2fb8UL.jpg;https://images-na.ssl-images-amazon.com/images/I/51WMd2g18vL.jpg;https://images-na.ssl-images-amazon.com/images/I/51Sh4kl5qdL.jpg;https://images-na.ssl-images-amazon.com/images/I/41xT0V3s2fL.jpg;https://images-na.ssl-images-amazon.com/images/I/51gtKLJK3+S.jpg</t>
  </si>
  <si>
    <t>https://images-na.ssl-images-amazon.com/images/I/411Y8-BNmqL.jpg;https://images-na.ssl-images-amazon.com/images/I/41d0w7KvZIL.jpg;https://images-na.ssl-images-amazon.com/images/I/618130Zau4L.jpg;https://images-na.ssl-images-amazon.com/images/I/41fQx5kP-sL.jpg;https://images-na.ssl-images-amazon.com/images/I/51ZJEsQfI6L.jpg;https://images-na.ssl-images-amazon.com/images/I/61wMUyBm8ML.jpg;https://images-na.ssl-images-amazon.com/images/I/61p1Swi4-ML.jpg;https://images-na.ssl-images-amazon.com/images/I/51p5fXmX9FL.jpg</t>
  </si>
  <si>
    <t>Asin</t>
  </si>
  <si>
    <t>Estimated Revenue</t>
  </si>
  <si>
    <t>Brand email</t>
  </si>
  <si>
    <t>Brand phone</t>
  </si>
  <si>
    <t>Coming up</t>
  </si>
  <si>
    <t>Health &amp;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</si>
</sst>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\$* #,##0.00_);_(\$* \(#,##0.00\);_(\$* &quot;-&quot;??_);_(@_)"/>
    <numFmt numFmtId="165" formatCode="##,##0"/>
    <numFmt numFmtId="166" formatCode="##,##0.00%"/>
    <numFmt numFmtId="167" formatCode="##,##0.00"/>
    <numFmt numFmtId="168" formatCode="#"/>
    <numFmt numFmtId="169" formatCode="#.##"/>
  </numFmts>
  <fonts count="2" x14ac:knownFonts="1">
    <font>
      <sz val="8"/>
      <name val="Calibri"/>
    </font>
    <font>
      <u/>
      <sz val="8"/>
      <color rgb="FF007BFF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F"/>
      </patternFill>
    </fill>
    <fill>
      <patternFill patternType="solid">
        <fgColor rgb="FFFFFFCC"/>
        <bgColor rgb="FFFFCCFF"/>
      </patternFill>
    </fill>
    <fill>
      <patternFill patternType="solid">
        <fgColor rgb="FFC5D9F1"/>
        <bgColor rgb="FFD9F1FF"/>
      </patternFill>
    </fill>
    <fill>
      <patternFill patternType="solid">
        <fgColor rgb="FFE4F8E8"/>
        <bgColor rgb="FFF8E8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FCE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EFCE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FAD4"/>
        <bgColor rgb="FFFFCCFF"/>
      </patternFill>
    </fill>
    <fill>
      <patternFill patternType="solid">
        <fgColor rgb="FFEAFAD4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D0CECE"/>
      </left>
      <right style="thin">
        <color rgb="FFD0CECE"/>
      </right>
      <top/>
      <bottom style="medium">
        <color rgb="FF000000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164" fontId="0" fillId="0" borderId="0" xfId="0" applyNumberFormat="1"/>
    <xf numFmtId="165" fontId="0" fillId="0" borderId="0" xfId="0" applyNumberFormat="1"/>
    <xf numFmtId="166" fontId="0" fillId="3" borderId="2" xfId="0" applyNumberFormat="1" applyFill="1" applyBorder="1"/>
    <xf numFmtId="165" fontId="0" fillId="3" borderId="2" xfId="0" applyNumberFormat="1" applyFill="1" applyBorder="1"/>
    <xf numFmtId="0" fontId="1" fillId="0" borderId="0" xfId="0" applyFont="1"/>
    <xf numFmtId="166" fontId="0" fillId="0" borderId="0" xfId="0" applyNumberFormat="1"/>
    <xf numFmtId="167" fontId="0" fillId="0" borderId="0" xfId="0" applyNumberFormat="1"/>
    <xf numFmtId="164" fontId="0" fillId="5" borderId="2" xfId="0" applyNumberFormat="1" applyFill="1" applyBorder="1"/>
    <xf numFmtId="168" fontId="0" fillId="0" borderId="0" xfId="0" applyNumberFormat="1"/>
    <xf numFmtId="0" fontId="0" fillId="0" borderId="0" xfId="0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horizontal="center" vertical="top" wrapText="1"/>
    </xf>
    <xf numFmtId="169" fontId="0" fillId="6" borderId="0" xfId="0" applyNumberFormat="1" applyFill="1" applyAlignment="1">
      <alignment horizontal="center" vertical="top"/>
    </xf>
    <xf numFmtId="168" fontId="0" fillId="6" borderId="0" xfId="0" applyNumberFormat="1" applyFill="1" applyAlignment="1">
      <alignment horizontal="center" vertical="top"/>
    </xf>
    <xf numFmtId="0" fontId="0" fillId="7" borderId="1" xfId="0" applyFont="1" applyFill="1" applyBorder="1" applyAlignment="1">
      <alignment horizontal="center" vertical="top" wrapText="1"/>
    </xf>
    <xf numFmtId="166" fontId="0" fillId="7" borderId="2" xfId="0" applyNumberFormat="1" applyFill="1" applyBorder="1"/>
    <xf numFmtId="0" fontId="0" fillId="8" borderId="0" xfId="0" applyFill="1"/>
    <xf numFmtId="0" fontId="0" fillId="9" borderId="0" xfId="0" applyFill="1" applyAlignment="1">
      <alignment horizontal="center" vertical="top" wrapText="1"/>
    </xf>
    <xf numFmtId="168" fontId="0" fillId="9" borderId="0" xfId="0" applyNumberFormat="1" applyFill="1"/>
    <xf numFmtId="0" fontId="0" fillId="9" borderId="0" xfId="0" applyFill="1"/>
    <xf numFmtId="0" fontId="0" fillId="10" borderId="1" xfId="0" applyFont="1" applyFill="1" applyBorder="1" applyAlignment="1">
      <alignment horizontal="center" vertical="top" wrapText="1"/>
    </xf>
    <xf numFmtId="164" fontId="0" fillId="10" borderId="2" xfId="0" applyNumberFormat="1" applyFill="1" applyBorder="1"/>
    <xf numFmtId="0" fontId="0" fillId="10" borderId="2" xfId="0" applyFill="1" applyBorder="1"/>
    <xf numFmtId="0" fontId="0" fillId="11" borderId="0" xfId="0" applyFill="1"/>
    <xf numFmtId="0" fontId="0" fillId="12" borderId="1" xfId="0" applyFont="1" applyFill="1" applyBorder="1" applyAlignment="1">
      <alignment horizontal="center" vertical="top" wrapText="1"/>
    </xf>
    <xf numFmtId="165" fontId="0" fillId="12" borderId="2" xfId="0" applyNumberFormat="1" applyFill="1" applyBorder="1"/>
    <xf numFmtId="164" fontId="0" fillId="12" borderId="2" xfId="0" applyNumberFormat="1" applyFill="1" applyBorder="1"/>
    <xf numFmtId="0" fontId="0" fillId="13" borderId="0" xfId="0" applyFill="1"/>
    <xf numFmtId="0" fontId="0" fillId="14" borderId="0" xfId="0" applyFill="1" applyAlignment="1">
      <alignment horizontal="center" vertical="top" wrapText="1"/>
    </xf>
    <xf numFmtId="168" fontId="0" fillId="14" borderId="0" xfId="0" applyNumberFormat="1" applyFill="1"/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7"/>
  <sheetViews>
    <sheetView tabSelected="1" topLeftCell="AJ1" zoomScale="145" zoomScaleNormal="145" workbookViewId="0">
      <pane ySplit="1" topLeftCell="A2" activePane="bottomLeft" state="frozen"/>
      <selection pane="bottomLeft" activeCell="R17" sqref="R17"/>
    </sheetView>
  </sheetViews>
  <sheetFormatPr defaultRowHeight="10.199999999999999" x14ac:dyDescent="0.2"/>
  <cols>
    <col min="1" max="1" width="16.28515625" style="1" customWidth="1"/>
    <col min="2" max="2" width="8.42578125" style="1" customWidth="1"/>
    <col min="3" max="9" width="9.42578125" style="1" hidden="1"/>
    <col min="10" max="12" width="0" style="1" hidden="1" customWidth="1"/>
    <col min="13" max="13" width="9.140625" style="1"/>
    <col min="14" max="14" width="11.28515625" style="25" customWidth="1"/>
    <col min="15" max="16" width="11.28515625" style="36" customWidth="1"/>
    <col min="17" max="17" width="10.85546875" customWidth="1"/>
    <col min="18" max="18" width="25" style="1" customWidth="1"/>
    <col min="19" max="20" width="9.42578125" style="1"/>
    <col min="21" max="24" width="9.42578125" style="29"/>
    <col min="25" max="25" width="9.42578125" style="22"/>
    <col min="26" max="28" width="9.42578125" style="1"/>
    <col min="29" max="29" width="13.85546875" style="16" customWidth="1"/>
    <col min="30" max="30" width="13.28515625" style="16" customWidth="1"/>
    <col min="31" max="31" width="9.42578125" style="33"/>
    <col min="32" max="32" width="9.140625" style="33"/>
    <col min="33" max="35" width="9.42578125" style="33"/>
    <col min="36" max="36" width="13" style="33" customWidth="1"/>
    <col min="37" max="37" width="15.140625" style="33" customWidth="1"/>
    <col min="38" max="49" width="9.42578125" style="1"/>
    <col min="50" max="50" width="26.7109375" customWidth="1"/>
    <col min="52" max="52" width="18.28515625" bestFit="1" customWidth="1"/>
    <col min="55" max="55" width="9" bestFit="1" customWidth="1"/>
    <col min="56" max="56" width="327.85546875" bestFit="1" customWidth="1"/>
  </cols>
  <sheetData>
    <row r="1" spans="1:67" ht="60" customHeight="1" x14ac:dyDescent="0.2">
      <c r="A1" s="2" t="s">
        <v>575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23" t="s">
        <v>464</v>
      </c>
      <c r="O1" s="34" t="s">
        <v>577</v>
      </c>
      <c r="P1" s="34" t="s">
        <v>578</v>
      </c>
      <c r="Q1" s="15" t="s">
        <v>12</v>
      </c>
      <c r="R1" s="4" t="s">
        <v>13</v>
      </c>
      <c r="S1" s="4" t="s">
        <v>14</v>
      </c>
      <c r="T1" s="4" t="s">
        <v>15</v>
      </c>
      <c r="U1" s="26" t="s">
        <v>16</v>
      </c>
      <c r="V1" s="26" t="s">
        <v>17</v>
      </c>
      <c r="W1" s="26" t="s">
        <v>18</v>
      </c>
      <c r="X1" s="26" t="s">
        <v>19</v>
      </c>
      <c r="Y1" s="20" t="s">
        <v>20</v>
      </c>
      <c r="Z1" s="4" t="s">
        <v>21</v>
      </c>
      <c r="AA1" s="4" t="s">
        <v>22</v>
      </c>
      <c r="AB1" s="4" t="s">
        <v>23</v>
      </c>
      <c r="AC1" s="16" t="s">
        <v>465</v>
      </c>
      <c r="AD1" s="17" t="s">
        <v>466</v>
      </c>
      <c r="AE1" s="30" t="s">
        <v>24</v>
      </c>
      <c r="AF1" s="30" t="s">
        <v>576</v>
      </c>
      <c r="AG1" s="30" t="s">
        <v>25</v>
      </c>
      <c r="AH1" s="30" t="s">
        <v>26</v>
      </c>
      <c r="AI1" s="30" t="s">
        <v>27</v>
      </c>
      <c r="AJ1" s="30" t="s">
        <v>28</v>
      </c>
      <c r="AK1" s="30" t="s">
        <v>29</v>
      </c>
      <c r="AL1" s="4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4" t="s">
        <v>41</v>
      </c>
      <c r="AX1" s="15"/>
      <c r="AY1" s="15"/>
      <c r="AZ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x14ac:dyDescent="0.2">
      <c r="A2" s="1" t="s">
        <v>380</v>
      </c>
      <c r="B2" s="6">
        <v>5.4499998092651367</v>
      </c>
      <c r="E2" s="7">
        <v>0</v>
      </c>
      <c r="F2" s="6">
        <v>0</v>
      </c>
      <c r="G2" s="1" t="s">
        <v>381</v>
      </c>
      <c r="H2" s="1" t="s">
        <v>382</v>
      </c>
      <c r="I2" s="1" t="s">
        <v>383</v>
      </c>
      <c r="J2" s="8">
        <v>0</v>
      </c>
      <c r="K2" s="9">
        <v>1</v>
      </c>
      <c r="L2" s="9">
        <v>1</v>
      </c>
      <c r="M2" s="1" t="s">
        <v>384</v>
      </c>
      <c r="N2" s="24" t="s">
        <v>43</v>
      </c>
      <c r="O2" s="35" t="s">
        <v>579</v>
      </c>
      <c r="P2" s="35" t="s">
        <v>579</v>
      </c>
      <c r="Q2" s="14" t="s">
        <v>468</v>
      </c>
      <c r="R2" s="1" t="s">
        <v>385</v>
      </c>
      <c r="S2" s="10" t="str">
        <f>HYPERLINK("https://www.amazon.com/dp/B08XWMF6YF","B08XWMF6YF")</f>
        <v>B08XWMF6YF</v>
      </c>
      <c r="T2" s="6">
        <f t="shared" ref="T2:T33" si="0">((1 - J2) * B2)*L2/K2</f>
        <v>5.4499998092651367</v>
      </c>
      <c r="U2" s="27">
        <v>21.790000915527344</v>
      </c>
      <c r="V2" s="27">
        <v>21.799999237060547</v>
      </c>
      <c r="W2" s="27">
        <v>20.450000762939453</v>
      </c>
      <c r="X2" s="27">
        <f t="shared" ref="X2:X33" si="1">AV2-T2-AQ2-AS2-AR2</f>
        <v>8.6515009671449654</v>
      </c>
      <c r="Y2" s="21">
        <f t="shared" ref="Y2:Y33" si="2">X2/T2</f>
        <v>1.5874314256740332</v>
      </c>
      <c r="Z2" s="11">
        <f t="shared" ref="Z2:Z33" si="3">X2/U2</f>
        <v>0.3970399542746228</v>
      </c>
      <c r="AA2" s="7">
        <v>536</v>
      </c>
      <c r="AB2" s="1" t="s">
        <v>580</v>
      </c>
      <c r="AC2" s="18" t="s">
        <v>467</v>
      </c>
      <c r="AD2" s="19">
        <v>9992</v>
      </c>
      <c r="AE2" s="31">
        <v>55</v>
      </c>
      <c r="AF2" s="31">
        <f>AG2*U2</f>
        <v>513154.52156066895</v>
      </c>
      <c r="AG2" s="31">
        <v>23550</v>
      </c>
      <c r="AH2" s="31">
        <v>2</v>
      </c>
      <c r="AI2" s="31">
        <v>7850</v>
      </c>
      <c r="AJ2" s="32">
        <v>171051.5</v>
      </c>
      <c r="AK2" s="32">
        <v>67918.890625</v>
      </c>
      <c r="AL2" s="12">
        <v>0.89999997615814209</v>
      </c>
      <c r="AM2" s="12">
        <v>6.570000171661377</v>
      </c>
      <c r="AN2" s="12">
        <v>2.9100000858306885</v>
      </c>
      <c r="AO2" s="12">
        <v>6.380000114440918</v>
      </c>
      <c r="AP2" s="1" t="s">
        <v>48</v>
      </c>
      <c r="AQ2" s="13">
        <v>0</v>
      </c>
      <c r="AR2" s="13">
        <v>0</v>
      </c>
      <c r="AS2" s="13">
        <v>0.17000000178813934</v>
      </c>
      <c r="AT2" s="13">
        <v>4.25</v>
      </c>
      <c r="AU2" s="13">
        <f t="shared" ref="AU2:AU35" si="4">U2*0.15</f>
        <v>3.2685001373291014</v>
      </c>
      <c r="AV2" s="13">
        <f t="shared" ref="AV2:AV33" si="5">U2-AT2-AU2</f>
        <v>14.271500778198241</v>
      </c>
      <c r="AW2" s="10" t="str">
        <f>HYPERLINK("https://sellercentral.amazon.com/abis/Display/ItemSelected?asin=B08XWMF6YF","Add to SC")</f>
        <v>Add to SC</v>
      </c>
      <c r="AX2" s="14"/>
      <c r="AZ2" s="14"/>
      <c r="BC2" s="14"/>
      <c r="BD2" s="14"/>
    </row>
    <row r="3" spans="1:67" x14ac:dyDescent="0.2">
      <c r="A3" s="1" t="s">
        <v>217</v>
      </c>
      <c r="B3" s="6">
        <v>7.5799999237060547</v>
      </c>
      <c r="E3" s="7">
        <v>0</v>
      </c>
      <c r="F3" s="6">
        <v>0</v>
      </c>
      <c r="G3" s="1" t="s">
        <v>218</v>
      </c>
      <c r="H3" s="1" t="s">
        <v>219</v>
      </c>
      <c r="I3" s="1" t="s">
        <v>220</v>
      </c>
      <c r="J3" s="8">
        <v>0</v>
      </c>
      <c r="K3" s="9">
        <v>1</v>
      </c>
      <c r="L3" s="9">
        <v>1</v>
      </c>
      <c r="M3" s="1" t="s">
        <v>221</v>
      </c>
      <c r="N3" s="24" t="s">
        <v>50</v>
      </c>
      <c r="O3" s="35" t="s">
        <v>579</v>
      </c>
      <c r="P3" s="35" t="s">
        <v>579</v>
      </c>
      <c r="Q3" s="14" t="s">
        <v>470</v>
      </c>
      <c r="R3" s="1" t="s">
        <v>222</v>
      </c>
      <c r="S3" s="10" t="str">
        <f>HYPERLINK("https://www.amazon.com/dp/B08WTNB4SZ","B08WTNB4SZ")</f>
        <v>B08WTNB4SZ</v>
      </c>
      <c r="T3" s="6">
        <f t="shared" si="0"/>
        <v>7.5799999237060547</v>
      </c>
      <c r="U3" s="27">
        <v>30.290000915527344</v>
      </c>
      <c r="V3" s="27">
        <v>33.950000762939453</v>
      </c>
      <c r="W3" s="27">
        <v>30.290000915527344</v>
      </c>
      <c r="X3" s="27">
        <f t="shared" si="1"/>
        <v>12.13650103211403</v>
      </c>
      <c r="Y3" s="21">
        <f t="shared" si="2"/>
        <v>1.6011215243100143</v>
      </c>
      <c r="Z3" s="11">
        <f t="shared" si="3"/>
        <v>0.40067681298393698</v>
      </c>
      <c r="AA3" s="7">
        <v>6082</v>
      </c>
      <c r="AB3" t="s">
        <v>580</v>
      </c>
      <c r="AC3" s="18" t="s">
        <v>469</v>
      </c>
      <c r="AD3" s="19">
        <v>6811</v>
      </c>
      <c r="AE3" s="31">
        <v>13</v>
      </c>
      <c r="AF3" s="31">
        <f t="shared" ref="AF3:AF65" si="6">AG3*U3</f>
        <v>111770.1033782959</v>
      </c>
      <c r="AG3" s="31">
        <v>3690</v>
      </c>
      <c r="AH3" s="31">
        <v>6</v>
      </c>
      <c r="AI3" s="31">
        <v>527</v>
      </c>
      <c r="AJ3" s="32">
        <v>15967.16015625</v>
      </c>
      <c r="AK3" s="32">
        <v>6399.1201171875</v>
      </c>
      <c r="AL3" s="12">
        <v>2.2899999618530273</v>
      </c>
      <c r="AM3" s="12">
        <v>6.3400001525878906</v>
      </c>
      <c r="AN3" s="12">
        <v>6.2199997901916504</v>
      </c>
      <c r="AO3" s="12">
        <v>6.3400001525878906</v>
      </c>
      <c r="AP3" s="1" t="s">
        <v>48</v>
      </c>
      <c r="AQ3" s="13">
        <v>0</v>
      </c>
      <c r="AR3" s="13">
        <v>0</v>
      </c>
      <c r="AS3" s="13">
        <v>0.34999999403953552</v>
      </c>
      <c r="AT3" s="13">
        <v>5.679999828338623</v>
      </c>
      <c r="AU3" s="13">
        <f t="shared" si="4"/>
        <v>4.5435001373291017</v>
      </c>
      <c r="AV3" s="13">
        <f t="shared" si="5"/>
        <v>20.06650094985962</v>
      </c>
      <c r="AW3" s="10" t="str">
        <f>HYPERLINK("https://sellercentral.amazon.com/abis/Display/ItemSelected?asin=B08WTNB4SZ","Add to SC")</f>
        <v>Add to SC</v>
      </c>
      <c r="AX3" s="14"/>
      <c r="AZ3" s="14"/>
      <c r="BC3" s="14"/>
      <c r="BD3" s="14"/>
    </row>
    <row r="4" spans="1:67" x14ac:dyDescent="0.2">
      <c r="A4" s="1" t="s">
        <v>89</v>
      </c>
      <c r="B4" s="6">
        <v>6.429999828338623</v>
      </c>
      <c r="E4" s="7">
        <v>0</v>
      </c>
      <c r="F4" s="6">
        <v>0</v>
      </c>
      <c r="G4" s="1" t="s">
        <v>90</v>
      </c>
      <c r="H4" s="1" t="s">
        <v>90</v>
      </c>
      <c r="I4" s="1" t="s">
        <v>86</v>
      </c>
      <c r="J4" s="8">
        <v>0</v>
      </c>
      <c r="K4" s="9">
        <v>1</v>
      </c>
      <c r="L4" s="9">
        <v>2</v>
      </c>
      <c r="M4" s="1" t="s">
        <v>91</v>
      </c>
      <c r="N4" s="24" t="s">
        <v>55</v>
      </c>
      <c r="O4" s="35" t="s">
        <v>579</v>
      </c>
      <c r="P4" s="35" t="s">
        <v>579</v>
      </c>
      <c r="Q4" s="14" t="s">
        <v>472</v>
      </c>
      <c r="R4" s="1" t="s">
        <v>92</v>
      </c>
      <c r="S4" s="10" t="str">
        <f>HYPERLINK("https://www.amazon.com/dp/B08WH82BB1","B08WH82BB1")</f>
        <v>B08WH82BB1</v>
      </c>
      <c r="T4" s="6">
        <f t="shared" si="0"/>
        <v>12.859999656677246</v>
      </c>
      <c r="U4" s="27">
        <v>25.700000762939453</v>
      </c>
      <c r="V4" s="27">
        <v>25.700000762939453</v>
      </c>
      <c r="W4" s="28"/>
      <c r="X4" s="27">
        <f t="shared" si="1"/>
        <v>5.2650011271238313</v>
      </c>
      <c r="Y4" s="21">
        <f t="shared" si="2"/>
        <v>0.40940911879341346</v>
      </c>
      <c r="Z4" s="11">
        <f t="shared" si="3"/>
        <v>0.20486385100486837</v>
      </c>
      <c r="AA4" s="7">
        <v>14794</v>
      </c>
      <c r="AB4" t="s">
        <v>580</v>
      </c>
      <c r="AC4" s="18" t="s">
        <v>471</v>
      </c>
      <c r="AD4" s="19">
        <v>4690</v>
      </c>
      <c r="AE4" s="31">
        <v>3</v>
      </c>
      <c r="AF4" s="31">
        <f t="shared" si="6"/>
        <v>37008.001098632813</v>
      </c>
      <c r="AG4" s="31">
        <v>1440</v>
      </c>
      <c r="AH4" s="31">
        <v>3</v>
      </c>
      <c r="AI4" s="31">
        <v>360</v>
      </c>
      <c r="AJ4" s="32">
        <v>9252</v>
      </c>
      <c r="AK4" s="32">
        <v>1895.3699951171875</v>
      </c>
      <c r="AL4" s="12">
        <v>0.40999999642372131</v>
      </c>
      <c r="AM4" s="12">
        <v>5</v>
      </c>
      <c r="AN4" s="12">
        <v>2.3599998950958252</v>
      </c>
      <c r="AO4" s="12">
        <v>4.880000114440918</v>
      </c>
      <c r="AP4" s="1" t="s">
        <v>48</v>
      </c>
      <c r="AQ4" s="13">
        <v>0</v>
      </c>
      <c r="AR4" s="13">
        <v>0</v>
      </c>
      <c r="AS4" s="13">
        <v>7.9999998211860657E-2</v>
      </c>
      <c r="AT4" s="13">
        <v>3.6399998664855957</v>
      </c>
      <c r="AU4" s="13">
        <f t="shared" si="4"/>
        <v>3.8550001144409176</v>
      </c>
      <c r="AV4" s="13">
        <f t="shared" si="5"/>
        <v>18.205000782012938</v>
      </c>
      <c r="AW4" s="10" t="str">
        <f>HYPERLINK("https://sellercentral.amazon.com/abis/Display/ItemSelected?asin=B08WH82BB1","Add to SC")</f>
        <v>Add to SC</v>
      </c>
      <c r="AX4" s="14"/>
      <c r="AZ4" s="14"/>
      <c r="BC4" s="14"/>
      <c r="BD4" s="14"/>
    </row>
    <row r="5" spans="1:67" x14ac:dyDescent="0.2">
      <c r="A5" s="1" t="s">
        <v>243</v>
      </c>
      <c r="B5" s="6">
        <v>7.25</v>
      </c>
      <c r="E5" s="7">
        <v>0</v>
      </c>
      <c r="F5" s="6">
        <v>0</v>
      </c>
      <c r="G5" s="1" t="s">
        <v>244</v>
      </c>
      <c r="H5" s="1" t="s">
        <v>244</v>
      </c>
      <c r="I5" s="1" t="s">
        <v>86</v>
      </c>
      <c r="J5" s="8">
        <v>0</v>
      </c>
      <c r="K5" s="9">
        <v>1</v>
      </c>
      <c r="L5" s="9">
        <v>1</v>
      </c>
      <c r="M5" s="1" t="s">
        <v>245</v>
      </c>
      <c r="N5" s="24" t="s">
        <v>61</v>
      </c>
      <c r="O5" s="35" t="s">
        <v>579</v>
      </c>
      <c r="P5" s="35" t="s">
        <v>579</v>
      </c>
      <c r="Q5" s="14" t="s">
        <v>473</v>
      </c>
      <c r="R5" s="1" t="s">
        <v>246</v>
      </c>
      <c r="S5" s="10" t="str">
        <f>HYPERLINK("https://www.amazon.com/dp/B08VGK6KWG","B08VGK6KWG")</f>
        <v>B08VGK6KWG</v>
      </c>
      <c r="T5" s="6">
        <f t="shared" si="0"/>
        <v>7.25</v>
      </c>
      <c r="U5" s="27">
        <v>28.979999542236328</v>
      </c>
      <c r="V5" s="27">
        <v>28.989999771118164</v>
      </c>
      <c r="W5" s="28"/>
      <c r="X5" s="27">
        <f t="shared" si="1"/>
        <v>13.532999616861343</v>
      </c>
      <c r="Y5" s="21">
        <f t="shared" si="2"/>
        <v>1.866620636808461</v>
      </c>
      <c r="Z5" s="11">
        <f t="shared" si="3"/>
        <v>0.46697721982838336</v>
      </c>
      <c r="AA5" s="7">
        <v>15409</v>
      </c>
      <c r="AB5" t="s">
        <v>580</v>
      </c>
      <c r="AC5" s="18" t="s">
        <v>471</v>
      </c>
      <c r="AD5" s="19">
        <v>2236</v>
      </c>
      <c r="AE5" s="31">
        <v>4</v>
      </c>
      <c r="AF5" s="31">
        <f t="shared" si="6"/>
        <v>39992.399368286133</v>
      </c>
      <c r="AG5" s="31">
        <v>1380</v>
      </c>
      <c r="AH5" s="31">
        <v>2</v>
      </c>
      <c r="AI5" s="31">
        <v>460</v>
      </c>
      <c r="AJ5" s="32">
        <v>13330.7998046875</v>
      </c>
      <c r="AK5" s="32">
        <v>6223.47021484375</v>
      </c>
      <c r="AL5" s="12">
        <v>0.73000001907348633</v>
      </c>
      <c r="AM5" s="12">
        <v>6.4200000762939453</v>
      </c>
      <c r="AN5" s="12">
        <v>3.1099998950958252</v>
      </c>
      <c r="AO5" s="12">
        <v>3.7400000095367432</v>
      </c>
      <c r="AP5" s="1" t="s">
        <v>48</v>
      </c>
      <c r="AQ5" s="13">
        <v>0</v>
      </c>
      <c r="AR5" s="13">
        <v>0</v>
      </c>
      <c r="AS5" s="13">
        <v>9.9999994039535522E-2</v>
      </c>
      <c r="AT5" s="13">
        <v>3.75</v>
      </c>
      <c r="AU5" s="13">
        <f t="shared" si="4"/>
        <v>4.346999931335449</v>
      </c>
      <c r="AV5" s="13">
        <f t="shared" si="5"/>
        <v>20.882999610900878</v>
      </c>
      <c r="AW5" s="10" t="str">
        <f>HYPERLINK("https://sellercentral.amazon.com/abis/Display/ItemSelected?asin=B08VGK6KWG","Add to SC")</f>
        <v>Add to SC</v>
      </c>
      <c r="AX5" s="14"/>
      <c r="AZ5" s="14"/>
      <c r="BC5" s="14"/>
      <c r="BD5" s="14"/>
    </row>
    <row r="6" spans="1:67" x14ac:dyDescent="0.2">
      <c r="A6" s="1" t="s">
        <v>259</v>
      </c>
      <c r="B6" s="6">
        <v>10.880000114440918</v>
      </c>
      <c r="E6" s="7">
        <v>0</v>
      </c>
      <c r="F6" s="6">
        <v>0</v>
      </c>
      <c r="G6" s="1" t="s">
        <v>260</v>
      </c>
      <c r="H6" s="1" t="s">
        <v>260</v>
      </c>
      <c r="I6" s="1" t="s">
        <v>86</v>
      </c>
      <c r="J6" s="8">
        <v>0</v>
      </c>
      <c r="K6" s="9">
        <v>1</v>
      </c>
      <c r="L6" s="9">
        <v>1</v>
      </c>
      <c r="M6" s="1" t="s">
        <v>261</v>
      </c>
      <c r="N6" s="24" t="s">
        <v>67</v>
      </c>
      <c r="O6" s="35" t="s">
        <v>579</v>
      </c>
      <c r="P6" s="35" t="s">
        <v>579</v>
      </c>
      <c r="Q6" s="14" t="s">
        <v>474</v>
      </c>
      <c r="R6" s="1" t="s">
        <v>262</v>
      </c>
      <c r="S6" s="10" t="str">
        <f>HYPERLINK("https://www.amazon.com/dp/B08JNSBSLJ","B08JNSBSLJ")</f>
        <v>B08JNSBSLJ</v>
      </c>
      <c r="T6" s="6">
        <f t="shared" si="0"/>
        <v>10.880000114440918</v>
      </c>
      <c r="U6" s="27">
        <v>36.970001220703125</v>
      </c>
      <c r="V6" s="27">
        <v>36.970001220703125</v>
      </c>
      <c r="W6" s="28"/>
      <c r="X6" s="27">
        <f t="shared" si="1"/>
        <v>11.504500961303712</v>
      </c>
      <c r="Y6" s="21">
        <f t="shared" si="2"/>
        <v>1.0573989742917282</v>
      </c>
      <c r="Z6" s="11">
        <f t="shared" si="3"/>
        <v>0.31118476011467416</v>
      </c>
      <c r="AA6" s="7">
        <v>1943</v>
      </c>
      <c r="AB6" t="s">
        <v>580</v>
      </c>
      <c r="AC6" s="18" t="s">
        <v>469</v>
      </c>
      <c r="AD6" s="19">
        <v>10524</v>
      </c>
      <c r="AE6" s="31">
        <v>3</v>
      </c>
      <c r="AF6" s="31">
        <f t="shared" si="6"/>
        <v>366003.01208496094</v>
      </c>
      <c r="AG6" s="31">
        <v>9900</v>
      </c>
      <c r="AH6" s="31">
        <v>3</v>
      </c>
      <c r="AI6" s="31">
        <v>2475</v>
      </c>
      <c r="AJ6" s="32">
        <v>91500.75</v>
      </c>
      <c r="AK6" s="32">
        <v>28472.580078125</v>
      </c>
      <c r="AL6" s="12">
        <v>5.5300002098083496</v>
      </c>
      <c r="AM6" s="12">
        <v>17.129999160766602</v>
      </c>
      <c r="AN6" s="12">
        <v>7.679999828338623</v>
      </c>
      <c r="AO6" s="12">
        <v>8.5399999618530273</v>
      </c>
      <c r="AP6" s="1" t="s">
        <v>48</v>
      </c>
      <c r="AQ6" s="13">
        <v>0</v>
      </c>
      <c r="AR6" s="13">
        <v>0</v>
      </c>
      <c r="AS6" s="13">
        <v>1.559999942779541</v>
      </c>
      <c r="AT6" s="13">
        <v>7.4800000190734863</v>
      </c>
      <c r="AU6" s="13">
        <f t="shared" si="4"/>
        <v>5.5455001831054682</v>
      </c>
      <c r="AV6" s="13">
        <f t="shared" si="5"/>
        <v>23.944501018524171</v>
      </c>
      <c r="AW6" s="10" t="str">
        <f>HYPERLINK("https://sellercentral.amazon.com/abis/Display/ItemSelected?asin=B08JNSBSLJ","Add to SC")</f>
        <v>Add to SC</v>
      </c>
      <c r="AX6" s="14"/>
      <c r="AZ6" s="14"/>
      <c r="BC6" s="14"/>
      <c r="BD6" s="14"/>
    </row>
    <row r="7" spans="1:67" x14ac:dyDescent="0.2">
      <c r="A7" s="1" t="s">
        <v>429</v>
      </c>
      <c r="B7" s="6">
        <v>8.7399997711181641</v>
      </c>
      <c r="E7" s="7">
        <v>0</v>
      </c>
      <c r="F7" s="6">
        <v>0</v>
      </c>
      <c r="G7" s="1" t="s">
        <v>430</v>
      </c>
      <c r="H7" s="1" t="s">
        <v>431</v>
      </c>
      <c r="I7" s="1" t="s">
        <v>431</v>
      </c>
      <c r="J7" s="8">
        <v>0</v>
      </c>
      <c r="K7" s="9">
        <v>1</v>
      </c>
      <c r="L7" s="9">
        <v>1</v>
      </c>
      <c r="M7" s="1" t="s">
        <v>432</v>
      </c>
      <c r="N7" s="24" t="s">
        <v>475</v>
      </c>
      <c r="O7" s="35" t="s">
        <v>579</v>
      </c>
      <c r="P7" s="35" t="s">
        <v>579</v>
      </c>
      <c r="Q7" s="14" t="s">
        <v>477</v>
      </c>
      <c r="R7" s="1" t="s">
        <v>433</v>
      </c>
      <c r="S7" s="10" t="str">
        <f>HYPERLINK("https://www.amazon.com/dp/B086VVT5RV","B086VVT5RV")</f>
        <v>B086VVT5RV</v>
      </c>
      <c r="T7" s="6">
        <f t="shared" si="0"/>
        <v>8.7399997711181641</v>
      </c>
      <c r="U7" s="27">
        <v>24.950000762939453</v>
      </c>
      <c r="V7" s="27">
        <v>24.950000762939453</v>
      </c>
      <c r="W7" s="27">
        <v>34.950000762939453</v>
      </c>
      <c r="X7" s="27">
        <f t="shared" si="1"/>
        <v>8.7175010114908211</v>
      </c>
      <c r="Y7" s="21">
        <f t="shared" si="2"/>
        <v>0.9974257711422726</v>
      </c>
      <c r="Z7" s="11">
        <f t="shared" si="3"/>
        <v>0.34939882745173029</v>
      </c>
      <c r="AA7" s="7">
        <v>5169</v>
      </c>
      <c r="AB7" t="s">
        <v>580</v>
      </c>
      <c r="AC7" s="18" t="s">
        <v>476</v>
      </c>
      <c r="AD7" s="19">
        <v>4521</v>
      </c>
      <c r="AE7" s="31">
        <v>4</v>
      </c>
      <c r="AF7" s="31">
        <f t="shared" si="6"/>
        <v>107784.00329589844</v>
      </c>
      <c r="AG7" s="31">
        <v>4320</v>
      </c>
      <c r="AH7" s="31">
        <v>2</v>
      </c>
      <c r="AI7" s="31">
        <v>1440</v>
      </c>
      <c r="AJ7" s="32">
        <v>35928</v>
      </c>
      <c r="AK7" s="32">
        <v>12546.51953125</v>
      </c>
      <c r="AL7" s="12">
        <v>0.75</v>
      </c>
      <c r="AM7" s="12">
        <v>4.570000171661377</v>
      </c>
      <c r="AN7" s="12">
        <v>4.2100000381469727</v>
      </c>
      <c r="AO7" s="12">
        <v>4.2899999618530273</v>
      </c>
      <c r="AP7" s="1" t="s">
        <v>48</v>
      </c>
      <c r="AQ7" s="13">
        <v>0</v>
      </c>
      <c r="AR7" s="13">
        <v>0</v>
      </c>
      <c r="AS7" s="13">
        <v>0.10999999940395355</v>
      </c>
      <c r="AT7" s="13">
        <v>3.6399998664855957</v>
      </c>
      <c r="AU7" s="13">
        <f t="shared" si="4"/>
        <v>3.7425001144409178</v>
      </c>
      <c r="AV7" s="13">
        <f t="shared" si="5"/>
        <v>17.567500782012939</v>
      </c>
      <c r="AW7" s="10" t="str">
        <f>HYPERLINK("https://sellercentral.amazon.com/abis/Display/ItemSelected?asin=B086VVT5RV","Add to SC")</f>
        <v>Add to SC</v>
      </c>
      <c r="AX7" s="14"/>
      <c r="AZ7" s="14"/>
      <c r="BC7" s="14"/>
      <c r="BD7" s="14"/>
    </row>
    <row r="8" spans="1:67" x14ac:dyDescent="0.2">
      <c r="A8" s="1" t="s">
        <v>78</v>
      </c>
      <c r="B8" s="6">
        <v>5</v>
      </c>
      <c r="E8" s="7">
        <v>0</v>
      </c>
      <c r="F8" s="6">
        <v>0</v>
      </c>
      <c r="G8" s="1" t="s">
        <v>79</v>
      </c>
      <c r="H8" s="1" t="s">
        <v>79</v>
      </c>
      <c r="I8" s="1" t="s">
        <v>80</v>
      </c>
      <c r="J8" s="8">
        <v>0</v>
      </c>
      <c r="K8" s="9">
        <v>1</v>
      </c>
      <c r="L8" s="9">
        <v>1</v>
      </c>
      <c r="M8" s="1" t="s">
        <v>81</v>
      </c>
      <c r="N8" s="24" t="s">
        <v>79</v>
      </c>
      <c r="O8" s="35" t="s">
        <v>579</v>
      </c>
      <c r="P8" s="35" t="s">
        <v>579</v>
      </c>
      <c r="Q8" s="14" t="s">
        <v>478</v>
      </c>
      <c r="R8" s="1" t="s">
        <v>82</v>
      </c>
      <c r="S8" s="10" t="str">
        <f>HYPERLINK("https://www.amazon.com/dp/B085RYSTXL","B085RYSTXL")</f>
        <v>B085RYSTXL</v>
      </c>
      <c r="T8" s="6">
        <f t="shared" si="0"/>
        <v>5</v>
      </c>
      <c r="U8" s="27">
        <v>19.979999542236328</v>
      </c>
      <c r="V8" s="27">
        <v>34.970001220703125</v>
      </c>
      <c r="W8" s="27">
        <v>19.950000762939453</v>
      </c>
      <c r="X8" s="27">
        <f t="shared" si="1"/>
        <v>6.7429998099803932</v>
      </c>
      <c r="Y8" s="21">
        <f t="shared" si="2"/>
        <v>1.3485999619960787</v>
      </c>
      <c r="Z8" s="11">
        <f t="shared" si="3"/>
        <v>0.33748748570920439</v>
      </c>
      <c r="AA8" s="7">
        <v>6358</v>
      </c>
      <c r="AB8" t="s">
        <v>580</v>
      </c>
      <c r="AC8" s="18" t="s">
        <v>467</v>
      </c>
      <c r="AD8" s="19">
        <v>270</v>
      </c>
      <c r="AE8" s="31">
        <v>16</v>
      </c>
      <c r="AF8" s="31">
        <f t="shared" si="6"/>
        <v>70729.198379516602</v>
      </c>
      <c r="AG8" s="31">
        <v>3540</v>
      </c>
      <c r="AH8" s="31">
        <v>5</v>
      </c>
      <c r="AI8" s="31">
        <v>590</v>
      </c>
      <c r="AJ8" s="32">
        <v>11788.2001953125</v>
      </c>
      <c r="AK8" s="32">
        <v>3978.719970703125</v>
      </c>
      <c r="AL8" s="12">
        <v>0.95999997854232788</v>
      </c>
      <c r="AM8" s="12">
        <v>12.279999732971191</v>
      </c>
      <c r="AN8" s="12">
        <v>1.8899999856948853</v>
      </c>
      <c r="AO8" s="12">
        <v>8.9799995422363281</v>
      </c>
      <c r="AP8" s="1" t="s">
        <v>48</v>
      </c>
      <c r="AQ8" s="13">
        <v>0</v>
      </c>
      <c r="AR8" s="13">
        <v>0</v>
      </c>
      <c r="AS8" s="13">
        <v>0.28999999165534973</v>
      </c>
      <c r="AT8" s="13">
        <v>4.9499998092651367</v>
      </c>
      <c r="AU8" s="13">
        <f t="shared" si="4"/>
        <v>2.996999931335449</v>
      </c>
      <c r="AV8" s="13">
        <f t="shared" si="5"/>
        <v>12.032999801635743</v>
      </c>
      <c r="AW8" s="10" t="str">
        <f>HYPERLINK("https://sellercentral.amazon.com/abis/Display/ItemSelected?asin=B085RYSTXL","Add to SC")</f>
        <v>Add to SC</v>
      </c>
      <c r="AX8" s="14"/>
      <c r="AZ8" s="14"/>
      <c r="BC8" s="14"/>
      <c r="BD8" s="14"/>
    </row>
    <row r="9" spans="1:67" x14ac:dyDescent="0.2">
      <c r="A9" s="1" t="s">
        <v>452</v>
      </c>
      <c r="B9" s="6">
        <v>7.5</v>
      </c>
      <c r="E9" s="7">
        <v>0</v>
      </c>
      <c r="F9" s="6">
        <v>0</v>
      </c>
      <c r="G9" s="1" t="s">
        <v>453</v>
      </c>
      <c r="H9" s="1" t="s">
        <v>454</v>
      </c>
      <c r="I9" s="1" t="s">
        <v>455</v>
      </c>
      <c r="J9" s="8">
        <v>0</v>
      </c>
      <c r="K9" s="9">
        <v>1</v>
      </c>
      <c r="L9" s="9">
        <v>1</v>
      </c>
      <c r="M9" s="1" t="s">
        <v>456</v>
      </c>
      <c r="N9" s="24" t="s">
        <v>84</v>
      </c>
      <c r="O9" s="35" t="s">
        <v>579</v>
      </c>
      <c r="P9" s="35" t="s">
        <v>579</v>
      </c>
      <c r="Q9" s="14" t="s">
        <v>480</v>
      </c>
      <c r="R9" s="1" t="s">
        <v>457</v>
      </c>
      <c r="S9" s="10" t="str">
        <f>HYPERLINK("https://www.amazon.com/dp/B084HP7CFY","B084HP7CFY")</f>
        <v>B084HP7CFY</v>
      </c>
      <c r="T9" s="6">
        <f t="shared" si="0"/>
        <v>7.5</v>
      </c>
      <c r="U9" s="27">
        <v>29.979999542236328</v>
      </c>
      <c r="V9" s="27">
        <v>29.989999771118164</v>
      </c>
      <c r="W9" s="27">
        <v>27.420000076293945</v>
      </c>
      <c r="X9" s="27">
        <f t="shared" si="1"/>
        <v>15.262999563664199</v>
      </c>
      <c r="Y9" s="21">
        <f t="shared" si="2"/>
        <v>2.03506660848856</v>
      </c>
      <c r="Z9" s="11">
        <f t="shared" si="3"/>
        <v>0.50910606393310409</v>
      </c>
      <c r="AA9" s="7">
        <v>9934</v>
      </c>
      <c r="AB9" t="s">
        <v>580</v>
      </c>
      <c r="AC9" s="18" t="s">
        <v>479</v>
      </c>
      <c r="AD9" s="19">
        <v>2351</v>
      </c>
      <c r="AE9" s="31">
        <v>4</v>
      </c>
      <c r="AF9" s="31">
        <f t="shared" si="6"/>
        <v>67454.998970031738</v>
      </c>
      <c r="AG9" s="31">
        <v>2250</v>
      </c>
      <c r="AH9" s="31">
        <v>2</v>
      </c>
      <c r="AI9" s="31">
        <v>750</v>
      </c>
      <c r="AJ9" s="32">
        <v>22485</v>
      </c>
      <c r="AK9" s="32">
        <v>11450.4501953125</v>
      </c>
      <c r="AL9" s="12">
        <v>3.9999999105930328E-2</v>
      </c>
      <c r="AM9" s="12">
        <v>4.570000171661377</v>
      </c>
      <c r="AN9" s="12">
        <v>0.67000001668930054</v>
      </c>
      <c r="AO9" s="12">
        <v>3.7000000476837158</v>
      </c>
      <c r="AP9" s="1" t="s">
        <v>107</v>
      </c>
      <c r="AQ9" s="13">
        <v>0</v>
      </c>
      <c r="AR9" s="13">
        <v>0</v>
      </c>
      <c r="AS9" s="13">
        <v>1.9999999552965164E-2</v>
      </c>
      <c r="AT9" s="13">
        <v>2.7000000476837158</v>
      </c>
      <c r="AU9" s="13">
        <f t="shared" si="4"/>
        <v>4.4969999313354494</v>
      </c>
      <c r="AV9" s="13">
        <f t="shared" si="5"/>
        <v>22.782999563217164</v>
      </c>
      <c r="AW9" s="10" t="str">
        <f>HYPERLINK("https://sellercentral.amazon.com/abis/Display/ItemSelected?asin=B084HP7CFY","Add to SC")</f>
        <v>Add to SC</v>
      </c>
      <c r="AX9" s="14"/>
      <c r="AZ9" s="14"/>
      <c r="BC9" s="14"/>
      <c r="BD9" s="14"/>
    </row>
    <row r="10" spans="1:67" x14ac:dyDescent="0.2">
      <c r="A10" s="1" t="s">
        <v>274</v>
      </c>
      <c r="B10" s="6">
        <v>5.1999998092651367</v>
      </c>
      <c r="E10" s="7">
        <v>0</v>
      </c>
      <c r="F10" s="6">
        <v>0</v>
      </c>
      <c r="G10" s="1" t="s">
        <v>275</v>
      </c>
      <c r="H10" s="1" t="s">
        <v>276</v>
      </c>
      <c r="I10" s="1" t="s">
        <v>86</v>
      </c>
      <c r="J10" s="8">
        <v>0</v>
      </c>
      <c r="K10" s="9">
        <v>1</v>
      </c>
      <c r="L10" s="9">
        <v>1</v>
      </c>
      <c r="M10" s="1" t="s">
        <v>277</v>
      </c>
      <c r="N10" s="24" t="s">
        <v>90</v>
      </c>
      <c r="O10" s="35" t="s">
        <v>579</v>
      </c>
      <c r="P10" s="35" t="s">
        <v>579</v>
      </c>
      <c r="Q10" s="14" t="s">
        <v>482</v>
      </c>
      <c r="R10" s="1" t="s">
        <v>278</v>
      </c>
      <c r="S10" s="10" t="str">
        <f>HYPERLINK("https://www.amazon.com/dp/B0816P4J7L","B0816P4J7L")</f>
        <v>B0816P4J7L</v>
      </c>
      <c r="T10" s="6">
        <f t="shared" si="0"/>
        <v>5.1999998092651367</v>
      </c>
      <c r="U10" s="27">
        <v>20.790000915527344</v>
      </c>
      <c r="V10" s="27">
        <v>20.790000915527344</v>
      </c>
      <c r="W10" s="28"/>
      <c r="X10" s="27">
        <f t="shared" si="1"/>
        <v>6.6215011388063427</v>
      </c>
      <c r="Y10" s="21">
        <f t="shared" si="2"/>
        <v>1.2733656503233781</v>
      </c>
      <c r="Z10" s="11">
        <f t="shared" si="3"/>
        <v>0.31849450924559453</v>
      </c>
      <c r="AA10" s="7">
        <v>4883</v>
      </c>
      <c r="AB10" t="s">
        <v>580</v>
      </c>
      <c r="AC10" s="18" t="s">
        <v>481</v>
      </c>
      <c r="AD10" s="19">
        <v>3970</v>
      </c>
      <c r="AE10" s="31">
        <v>3</v>
      </c>
      <c r="AF10" s="31">
        <f t="shared" si="6"/>
        <v>94802.404174804688</v>
      </c>
      <c r="AG10" s="31">
        <v>4560</v>
      </c>
      <c r="AH10" s="31">
        <v>3</v>
      </c>
      <c r="AI10" s="31">
        <v>1140</v>
      </c>
      <c r="AJ10" s="32">
        <v>23700.599609375</v>
      </c>
      <c r="AK10" s="32">
        <v>7544.10986328125</v>
      </c>
      <c r="AL10" s="12">
        <v>2.0099999904632568</v>
      </c>
      <c r="AM10" s="12">
        <v>8.6599998474121094</v>
      </c>
      <c r="AN10" s="12">
        <v>2.2799999713897705</v>
      </c>
      <c r="AO10" s="12">
        <v>6.3400001525878906</v>
      </c>
      <c r="AP10" s="1" t="s">
        <v>48</v>
      </c>
      <c r="AQ10" s="13">
        <v>0</v>
      </c>
      <c r="AR10" s="13">
        <v>0</v>
      </c>
      <c r="AS10" s="13">
        <v>0.17000000178813934</v>
      </c>
      <c r="AT10" s="13">
        <v>5.679999828338623</v>
      </c>
      <c r="AU10" s="13">
        <f t="shared" si="4"/>
        <v>3.1185001373291015</v>
      </c>
      <c r="AV10" s="13">
        <f t="shared" si="5"/>
        <v>11.991500949859619</v>
      </c>
      <c r="AW10" s="10" t="str">
        <f>HYPERLINK("https://sellercentral.amazon.com/abis/Display/ItemSelected?asin=B0816P4J7L","Add to SC")</f>
        <v>Add to SC</v>
      </c>
      <c r="AX10" s="14"/>
      <c r="AZ10" s="14"/>
      <c r="BC10" s="14"/>
      <c r="BD10" s="14"/>
    </row>
    <row r="11" spans="1:67" x14ac:dyDescent="0.2">
      <c r="A11" s="1" t="s">
        <v>196</v>
      </c>
      <c r="B11" s="6">
        <v>9.4099998474121094</v>
      </c>
      <c r="E11" s="7">
        <v>0</v>
      </c>
      <c r="F11" s="6">
        <v>0</v>
      </c>
      <c r="G11" s="1" t="s">
        <v>197</v>
      </c>
      <c r="H11" s="1" t="s">
        <v>86</v>
      </c>
      <c r="I11" s="1" t="s">
        <v>198</v>
      </c>
      <c r="J11" s="8">
        <v>0</v>
      </c>
      <c r="K11" s="9">
        <v>1</v>
      </c>
      <c r="L11" s="9">
        <v>2</v>
      </c>
      <c r="M11" s="1" t="s">
        <v>199</v>
      </c>
      <c r="N11" s="24" t="s">
        <v>94</v>
      </c>
      <c r="O11" s="35" t="s">
        <v>579</v>
      </c>
      <c r="P11" s="35" t="s">
        <v>579</v>
      </c>
      <c r="Q11" s="14" t="s">
        <v>483</v>
      </c>
      <c r="R11" s="1" t="s">
        <v>200</v>
      </c>
      <c r="S11" s="10" t="str">
        <f>HYPERLINK("https://www.amazon.com/dp/B07XYNZ84D","B07XYNZ84D")</f>
        <v>B07XYNZ84D</v>
      </c>
      <c r="T11" s="6">
        <f t="shared" si="0"/>
        <v>18.819999694824219</v>
      </c>
      <c r="U11" s="27">
        <v>37.5</v>
      </c>
      <c r="V11" s="28"/>
      <c r="W11" s="27">
        <v>37.450000762939453</v>
      </c>
      <c r="X11" s="27">
        <f t="shared" si="1"/>
        <v>5.8250005841255188</v>
      </c>
      <c r="Y11" s="21">
        <f t="shared" si="2"/>
        <v>0.30951119439855684</v>
      </c>
      <c r="Z11" s="11">
        <f t="shared" si="3"/>
        <v>0.15533334891001382</v>
      </c>
      <c r="AA11" s="7">
        <v>908</v>
      </c>
      <c r="AB11" t="s">
        <v>580</v>
      </c>
      <c r="AC11" s="18" t="s">
        <v>481</v>
      </c>
      <c r="AD11" s="19">
        <v>16726</v>
      </c>
      <c r="AE11" s="31">
        <v>10</v>
      </c>
      <c r="AF11" s="31">
        <f t="shared" si="6"/>
        <v>636750</v>
      </c>
      <c r="AG11" s="31">
        <v>16980</v>
      </c>
      <c r="AH11" s="31">
        <v>9</v>
      </c>
      <c r="AI11" s="31">
        <v>1698</v>
      </c>
      <c r="AJ11" s="32">
        <v>63675</v>
      </c>
      <c r="AK11" s="32">
        <v>9894.3896484375</v>
      </c>
      <c r="AL11" s="12">
        <v>4.8499999046325684</v>
      </c>
      <c r="AM11" s="12">
        <v>12.5</v>
      </c>
      <c r="AN11" s="12">
        <v>6.5</v>
      </c>
      <c r="AO11" s="12">
        <v>8.3999996185302734</v>
      </c>
      <c r="AP11" s="1" t="s">
        <v>48</v>
      </c>
      <c r="AQ11" s="13">
        <v>0</v>
      </c>
      <c r="AR11" s="13">
        <v>0</v>
      </c>
      <c r="AS11" s="13">
        <v>0.94999998807907104</v>
      </c>
      <c r="AT11" s="13">
        <v>6.2799997329711914</v>
      </c>
      <c r="AU11" s="13">
        <f t="shared" si="4"/>
        <v>5.625</v>
      </c>
      <c r="AV11" s="13">
        <f t="shared" si="5"/>
        <v>25.595000267028809</v>
      </c>
      <c r="AW11" s="10" t="str">
        <f>HYPERLINK("https://sellercentral.amazon.com/abis/Display/ItemSelected?asin=B07XYNZ84D","Add to SC")</f>
        <v>Add to SC</v>
      </c>
      <c r="AX11" s="14"/>
      <c r="AZ11" s="14"/>
      <c r="BC11" s="14"/>
      <c r="BD11" s="14"/>
    </row>
    <row r="12" spans="1:67" x14ac:dyDescent="0.2">
      <c r="A12" s="1" t="s">
        <v>404</v>
      </c>
      <c r="B12" s="6">
        <v>6.1999998092651367</v>
      </c>
      <c r="E12" s="7">
        <v>0</v>
      </c>
      <c r="F12" s="6">
        <v>0</v>
      </c>
      <c r="G12" s="1" t="s">
        <v>396</v>
      </c>
      <c r="H12" s="1" t="s">
        <v>396</v>
      </c>
      <c r="I12" s="1" t="s">
        <v>405</v>
      </c>
      <c r="J12" s="8">
        <v>0</v>
      </c>
      <c r="K12" s="9">
        <v>1</v>
      </c>
      <c r="L12" s="9">
        <v>1</v>
      </c>
      <c r="M12" s="1" t="s">
        <v>251</v>
      </c>
      <c r="N12" s="24" t="s">
        <v>86</v>
      </c>
      <c r="O12" s="35" t="s">
        <v>579</v>
      </c>
      <c r="P12" s="35" t="s">
        <v>579</v>
      </c>
      <c r="Q12" s="14" t="s">
        <v>484</v>
      </c>
      <c r="R12" s="1" t="s">
        <v>406</v>
      </c>
      <c r="S12" s="10" t="str">
        <f>HYPERLINK("https://www.amazon.com/dp/B07VR1TMC2","B07VR1TMC2")</f>
        <v>B07VR1TMC2</v>
      </c>
      <c r="T12" s="6">
        <f t="shared" si="0"/>
        <v>6.1999998092651367</v>
      </c>
      <c r="U12" s="27">
        <v>24.889999389648438</v>
      </c>
      <c r="V12" s="27">
        <v>24.899999618530273</v>
      </c>
      <c r="W12" s="27">
        <v>36.299999237060547</v>
      </c>
      <c r="X12" s="27">
        <f t="shared" si="1"/>
        <v>11.176499804854394</v>
      </c>
      <c r="Y12" s="21">
        <f t="shared" si="2"/>
        <v>1.8026613143039925</v>
      </c>
      <c r="Z12" s="11">
        <f t="shared" si="3"/>
        <v>0.4490357605031769</v>
      </c>
      <c r="AA12" s="7">
        <v>13790</v>
      </c>
      <c r="AB12" t="s">
        <v>580</v>
      </c>
      <c r="AC12" s="18" t="s">
        <v>476</v>
      </c>
      <c r="AD12" s="19">
        <v>3153</v>
      </c>
      <c r="AE12" s="31">
        <v>4</v>
      </c>
      <c r="AF12" s="31">
        <f t="shared" si="6"/>
        <v>38828.399047851563</v>
      </c>
      <c r="AG12" s="31">
        <v>1560</v>
      </c>
      <c r="AH12" s="31">
        <v>2</v>
      </c>
      <c r="AI12" s="31">
        <v>520</v>
      </c>
      <c r="AJ12" s="32">
        <v>12942.7998046875</v>
      </c>
      <c r="AK12" s="32">
        <v>5809.5</v>
      </c>
      <c r="AL12" s="12">
        <v>0.56999999284744263</v>
      </c>
      <c r="AM12" s="12">
        <v>6.1399998664855957</v>
      </c>
      <c r="AN12" s="12">
        <v>3.5799999237060547</v>
      </c>
      <c r="AO12" s="12">
        <v>4.7199997901916504</v>
      </c>
      <c r="AP12" s="1" t="s">
        <v>48</v>
      </c>
      <c r="AQ12" s="13">
        <v>0</v>
      </c>
      <c r="AR12" s="13">
        <v>0</v>
      </c>
      <c r="AS12" s="13">
        <v>0.14000000059604645</v>
      </c>
      <c r="AT12" s="13">
        <v>3.6399998664855957</v>
      </c>
      <c r="AU12" s="13">
        <f t="shared" si="4"/>
        <v>3.7334999084472655</v>
      </c>
      <c r="AV12" s="13">
        <f t="shared" si="5"/>
        <v>17.516499614715578</v>
      </c>
      <c r="AW12" s="10" t="str">
        <f>HYPERLINK("https://sellercentral.amazon.com/abis/Display/ItemSelected?asin=B07VR1TMC2","Add to SC")</f>
        <v>Add to SC</v>
      </c>
      <c r="AX12" s="14"/>
      <c r="AZ12" s="14"/>
      <c r="BC12" s="14"/>
      <c r="BD12" s="14"/>
    </row>
    <row r="13" spans="1:67" x14ac:dyDescent="0.2">
      <c r="A13" s="1" t="s">
        <v>386</v>
      </c>
      <c r="B13" s="6">
        <v>8.1999998092651367</v>
      </c>
      <c r="E13" s="7">
        <v>0</v>
      </c>
      <c r="F13" s="6">
        <v>0</v>
      </c>
      <c r="G13" s="1" t="s">
        <v>387</v>
      </c>
      <c r="H13" s="1" t="s">
        <v>388</v>
      </c>
      <c r="I13" s="1" t="s">
        <v>389</v>
      </c>
      <c r="J13" s="8">
        <v>0</v>
      </c>
      <c r="K13" s="9">
        <v>1</v>
      </c>
      <c r="L13" s="9">
        <v>1</v>
      </c>
      <c r="M13" s="1" t="s">
        <v>390</v>
      </c>
      <c r="N13" s="24" t="s">
        <v>104</v>
      </c>
      <c r="O13" s="35" t="s">
        <v>579</v>
      </c>
      <c r="P13" s="35" t="s">
        <v>579</v>
      </c>
      <c r="Q13" s="14" t="s">
        <v>486</v>
      </c>
      <c r="R13" s="1" t="s">
        <v>391</v>
      </c>
      <c r="S13" s="10" t="str">
        <f>HYPERLINK("https://www.amazon.com/dp/B07QZZFD4J","B07QZZFD4J")</f>
        <v>B07QZZFD4J</v>
      </c>
      <c r="T13" s="6">
        <f t="shared" si="0"/>
        <v>8.1999998092651367</v>
      </c>
      <c r="U13" s="27">
        <v>32.770000457763672</v>
      </c>
      <c r="V13" s="27">
        <v>32</v>
      </c>
      <c r="W13" s="27">
        <v>29.989999771118164</v>
      </c>
      <c r="X13" s="27">
        <f t="shared" si="1"/>
        <v>16.034500560164453</v>
      </c>
      <c r="Y13" s="21">
        <f t="shared" si="2"/>
        <v>1.9554269430649442</v>
      </c>
      <c r="Z13" s="11">
        <f t="shared" si="3"/>
        <v>0.48930425194320237</v>
      </c>
      <c r="AA13" s="7">
        <v>15924</v>
      </c>
      <c r="AB13" t="s">
        <v>580</v>
      </c>
      <c r="AC13" s="18" t="s">
        <v>485</v>
      </c>
      <c r="AD13" s="19">
        <v>1417</v>
      </c>
      <c r="AE13" s="31">
        <v>14</v>
      </c>
      <c r="AF13" s="31">
        <f t="shared" si="6"/>
        <v>43256.400604248047</v>
      </c>
      <c r="AG13" s="31">
        <v>1320</v>
      </c>
      <c r="AH13" s="31">
        <v>1</v>
      </c>
      <c r="AI13" s="31">
        <v>660</v>
      </c>
      <c r="AJ13" s="32">
        <v>21628.19921875</v>
      </c>
      <c r="AK13" s="32">
        <v>10585.919921875</v>
      </c>
      <c r="AL13" s="12">
        <v>0.23999999463558197</v>
      </c>
      <c r="AM13" s="12">
        <v>6.5399999618530273</v>
      </c>
      <c r="AN13" s="12">
        <v>2.8399999141693115</v>
      </c>
      <c r="AO13" s="12">
        <v>5.630000114440918</v>
      </c>
      <c r="AP13" s="1" t="s">
        <v>48</v>
      </c>
      <c r="AQ13" s="13">
        <v>0</v>
      </c>
      <c r="AR13" s="13">
        <v>0</v>
      </c>
      <c r="AS13" s="13">
        <v>0.14999999105930328</v>
      </c>
      <c r="AT13" s="13">
        <v>3.4700000286102295</v>
      </c>
      <c r="AU13" s="13">
        <f t="shared" si="4"/>
        <v>4.9155000686645502</v>
      </c>
      <c r="AV13" s="13">
        <f t="shared" si="5"/>
        <v>24.384500360488893</v>
      </c>
      <c r="AW13" s="10" t="str">
        <f>HYPERLINK("https://sellercentral.amazon.com/abis/Display/ItemSelected?asin=B07QZZFD4J","Add to SC")</f>
        <v>Add to SC</v>
      </c>
      <c r="AX13" s="14"/>
      <c r="AZ13" s="14"/>
      <c r="BC13" s="14"/>
      <c r="BD13" s="14"/>
    </row>
    <row r="14" spans="1:67" x14ac:dyDescent="0.2">
      <c r="A14" s="1" t="s">
        <v>118</v>
      </c>
      <c r="B14" s="6">
        <v>6.25</v>
      </c>
      <c r="E14" s="7">
        <v>0</v>
      </c>
      <c r="F14" s="6">
        <v>0</v>
      </c>
      <c r="G14" s="1" t="s">
        <v>119</v>
      </c>
      <c r="H14" s="1" t="s">
        <v>119</v>
      </c>
      <c r="I14" s="1" t="s">
        <v>120</v>
      </c>
      <c r="J14" s="8">
        <v>0</v>
      </c>
      <c r="K14" s="9">
        <v>1</v>
      </c>
      <c r="L14" s="9">
        <v>1</v>
      </c>
      <c r="M14" s="1" t="s">
        <v>121</v>
      </c>
      <c r="N14" s="24" t="s">
        <v>55</v>
      </c>
      <c r="O14" s="35" t="s">
        <v>579</v>
      </c>
      <c r="P14" s="35" t="s">
        <v>579</v>
      </c>
      <c r="Q14" s="14" t="s">
        <v>487</v>
      </c>
      <c r="R14" s="1" t="s">
        <v>122</v>
      </c>
      <c r="S14" s="10" t="str">
        <f>HYPERLINK("https://www.amazon.com/dp/B07PP1YLDK","B07PP1YLDK")</f>
        <v>B07PP1YLDK</v>
      </c>
      <c r="T14" s="6">
        <f t="shared" si="0"/>
        <v>6.25</v>
      </c>
      <c r="U14" s="27">
        <v>24.979999542236328</v>
      </c>
      <c r="V14" s="27">
        <v>24.989999771118164</v>
      </c>
      <c r="W14" s="27">
        <v>23.989999771118164</v>
      </c>
      <c r="X14" s="27">
        <f t="shared" si="1"/>
        <v>11.482999582961202</v>
      </c>
      <c r="Y14" s="21">
        <f t="shared" si="2"/>
        <v>1.8372799332737924</v>
      </c>
      <c r="Z14" s="11">
        <f t="shared" si="3"/>
        <v>0.45968774192912532</v>
      </c>
      <c r="AA14" s="7">
        <v>5713</v>
      </c>
      <c r="AB14" t="s">
        <v>580</v>
      </c>
      <c r="AC14" s="18" t="s">
        <v>471</v>
      </c>
      <c r="AD14" s="19">
        <v>5030</v>
      </c>
      <c r="AE14" s="31">
        <v>3</v>
      </c>
      <c r="AF14" s="31">
        <f t="shared" si="6"/>
        <v>98171.39820098877</v>
      </c>
      <c r="AG14" s="31">
        <v>3930</v>
      </c>
      <c r="AH14" s="31">
        <v>3</v>
      </c>
      <c r="AI14" s="31">
        <v>983</v>
      </c>
      <c r="AJ14" s="32">
        <v>24542.849609375</v>
      </c>
      <c r="AK14" s="32">
        <v>11280.240234375</v>
      </c>
      <c r="AL14" s="12">
        <v>0.31000000238418579</v>
      </c>
      <c r="AM14" s="12">
        <v>4.4099998474121094</v>
      </c>
      <c r="AN14" s="12">
        <v>2.2799999713897705</v>
      </c>
      <c r="AO14" s="12">
        <v>2.2799999713897705</v>
      </c>
      <c r="AP14" s="1" t="s">
        <v>48</v>
      </c>
      <c r="AQ14" s="13">
        <v>0</v>
      </c>
      <c r="AR14" s="13">
        <v>0</v>
      </c>
      <c r="AS14" s="13">
        <v>2.9999999329447746E-2</v>
      </c>
      <c r="AT14" s="13">
        <v>3.4700000286102295</v>
      </c>
      <c r="AU14" s="13">
        <f t="shared" si="4"/>
        <v>3.746999931335449</v>
      </c>
      <c r="AV14" s="13">
        <f t="shared" si="5"/>
        <v>17.76299958229065</v>
      </c>
      <c r="AW14" s="10" t="str">
        <f>HYPERLINK("https://sellercentral.amazon.com/abis/Display/ItemSelected?asin=B07PP1YLDK","Add to SC")</f>
        <v>Add to SC</v>
      </c>
      <c r="AX14" s="14"/>
      <c r="AZ14" s="14"/>
      <c r="BC14" s="14"/>
      <c r="BD14" s="14"/>
    </row>
    <row r="15" spans="1:67" x14ac:dyDescent="0.2">
      <c r="A15" s="1" t="s">
        <v>303</v>
      </c>
      <c r="B15" s="6">
        <v>4.9600000381469727</v>
      </c>
      <c r="E15" s="7">
        <v>0</v>
      </c>
      <c r="F15" s="6">
        <v>0</v>
      </c>
      <c r="G15" s="1" t="s">
        <v>86</v>
      </c>
      <c r="H15" s="1" t="s">
        <v>304</v>
      </c>
      <c r="I15" s="1" t="s">
        <v>305</v>
      </c>
      <c r="J15" s="8">
        <v>0</v>
      </c>
      <c r="K15" s="9">
        <v>1</v>
      </c>
      <c r="L15" s="9">
        <v>1</v>
      </c>
      <c r="M15" s="1" t="s">
        <v>306</v>
      </c>
      <c r="N15" s="24" t="s">
        <v>114</v>
      </c>
      <c r="O15" s="35" t="s">
        <v>579</v>
      </c>
      <c r="P15" s="35" t="s">
        <v>579</v>
      </c>
      <c r="Q15" s="14" t="s">
        <v>488</v>
      </c>
      <c r="R15" s="1" t="s">
        <v>307</v>
      </c>
      <c r="S15" s="10" t="str">
        <f>HYPERLINK("https://www.amazon.com/dp/B07PNX6T1N","B07PNX6T1N")</f>
        <v>B07PNX6T1N</v>
      </c>
      <c r="T15" s="6">
        <f t="shared" si="0"/>
        <v>4.9600000381469727</v>
      </c>
      <c r="U15" s="27">
        <v>19.850000381469727</v>
      </c>
      <c r="V15" s="27">
        <v>19.850000381469727</v>
      </c>
      <c r="W15" s="27">
        <v>19.850000381469727</v>
      </c>
      <c r="X15" s="27">
        <f t="shared" si="1"/>
        <v>8.2025004193186764</v>
      </c>
      <c r="Y15" s="21">
        <f t="shared" si="2"/>
        <v>1.6537299105310255</v>
      </c>
      <c r="Z15" s="11">
        <f t="shared" si="3"/>
        <v>0.41322419454338316</v>
      </c>
      <c r="AA15" s="7">
        <v>15215</v>
      </c>
      <c r="AB15" t="s">
        <v>580</v>
      </c>
      <c r="AC15" s="18" t="s">
        <v>471</v>
      </c>
      <c r="AD15" s="19">
        <v>1017</v>
      </c>
      <c r="AE15" s="31">
        <v>40</v>
      </c>
      <c r="AF15" s="31">
        <f t="shared" si="6"/>
        <v>27393.000526428223</v>
      </c>
      <c r="AG15" s="31">
        <v>1380</v>
      </c>
      <c r="AH15" s="31">
        <v>15</v>
      </c>
      <c r="AI15" s="31">
        <v>86</v>
      </c>
      <c r="AJ15" s="32">
        <v>1712.06005859375</v>
      </c>
      <c r="AK15" s="32">
        <v>707.260009765625</v>
      </c>
      <c r="AL15" s="12">
        <v>0.68000000715255737</v>
      </c>
      <c r="AM15" s="12">
        <v>5.8299999237060547</v>
      </c>
      <c r="AN15" s="12">
        <v>2.9500000476837158</v>
      </c>
      <c r="AO15" s="12">
        <v>3.0299999713897705</v>
      </c>
      <c r="AP15" s="1" t="s">
        <v>48</v>
      </c>
      <c r="AQ15" s="13">
        <v>0</v>
      </c>
      <c r="AR15" s="13">
        <v>0</v>
      </c>
      <c r="AS15" s="13">
        <v>7.0000000298023224E-2</v>
      </c>
      <c r="AT15" s="13">
        <v>3.6399998664855957</v>
      </c>
      <c r="AU15" s="13">
        <f t="shared" si="4"/>
        <v>2.9775000572204591</v>
      </c>
      <c r="AV15" s="13">
        <f t="shared" si="5"/>
        <v>13.232500457763672</v>
      </c>
      <c r="AW15" s="10" t="str">
        <f>HYPERLINK("https://sellercentral.amazon.com/abis/Display/ItemSelected?asin=B07PNX6T1N","Add to SC")</f>
        <v>Add to SC</v>
      </c>
      <c r="AX15" s="14"/>
      <c r="AZ15" s="14"/>
      <c r="BC15" s="14"/>
      <c r="BD15" s="14"/>
    </row>
    <row r="16" spans="1:67" x14ac:dyDescent="0.2">
      <c r="A16" s="1" t="s">
        <v>351</v>
      </c>
      <c r="B16" s="6">
        <v>5</v>
      </c>
      <c r="E16" s="7">
        <v>0</v>
      </c>
      <c r="F16" s="6">
        <v>0</v>
      </c>
      <c r="G16" s="1" t="s">
        <v>352</v>
      </c>
      <c r="H16" s="1" t="s">
        <v>353</v>
      </c>
      <c r="I16" s="1" t="s">
        <v>86</v>
      </c>
      <c r="J16" s="8">
        <v>0</v>
      </c>
      <c r="K16" s="9">
        <v>1</v>
      </c>
      <c r="L16" s="9">
        <v>1</v>
      </c>
      <c r="M16" s="1" t="s">
        <v>354</v>
      </c>
      <c r="N16" s="24" t="s">
        <v>124</v>
      </c>
      <c r="O16" s="35" t="s">
        <v>579</v>
      </c>
      <c r="P16" s="35" t="s">
        <v>579</v>
      </c>
      <c r="Q16" s="14" t="s">
        <v>489</v>
      </c>
      <c r="R16" s="1" t="s">
        <v>355</v>
      </c>
      <c r="S16" s="10" t="str">
        <f>HYPERLINK("https://www.amazon.com/dp/B07NS558TL","B07NS558TL")</f>
        <v>B07NS558TL</v>
      </c>
      <c r="T16" s="6">
        <f t="shared" si="0"/>
        <v>5</v>
      </c>
      <c r="U16" s="27">
        <v>19.979999542236328</v>
      </c>
      <c r="V16" s="27">
        <v>19.989999771118164</v>
      </c>
      <c r="W16" s="28"/>
      <c r="X16" s="27">
        <f t="shared" si="1"/>
        <v>8.5029995825141675</v>
      </c>
      <c r="Y16" s="21">
        <f t="shared" si="2"/>
        <v>1.7005999165028336</v>
      </c>
      <c r="Z16" s="11">
        <f t="shared" si="3"/>
        <v>0.42557556443079081</v>
      </c>
      <c r="AA16" s="7">
        <v>3003</v>
      </c>
      <c r="AB16" t="s">
        <v>580</v>
      </c>
      <c r="AC16" s="18" t="s">
        <v>476</v>
      </c>
      <c r="AD16" s="19">
        <v>3733</v>
      </c>
      <c r="AE16" s="31">
        <v>4</v>
      </c>
      <c r="AF16" s="31">
        <f t="shared" si="6"/>
        <v>139660.19680023193</v>
      </c>
      <c r="AG16" s="31">
        <v>6990</v>
      </c>
      <c r="AH16" s="31">
        <v>4</v>
      </c>
      <c r="AI16" s="31">
        <v>1398</v>
      </c>
      <c r="AJ16" s="32">
        <v>27932.0390625</v>
      </c>
      <c r="AK16" s="32">
        <v>11888.3798828125</v>
      </c>
      <c r="AL16" s="12">
        <v>0.10999999940395355</v>
      </c>
      <c r="AM16" s="12">
        <v>5.0799999237060547</v>
      </c>
      <c r="AN16" s="12">
        <v>0.93999999761581421</v>
      </c>
      <c r="AO16" s="12">
        <v>1.3799999952316284</v>
      </c>
      <c r="AP16" s="1" t="s">
        <v>48</v>
      </c>
      <c r="AQ16" s="13">
        <v>0</v>
      </c>
      <c r="AR16" s="13">
        <v>0</v>
      </c>
      <c r="AS16" s="13">
        <v>9.9999997764825821E-3</v>
      </c>
      <c r="AT16" s="13">
        <v>3.4700000286102295</v>
      </c>
      <c r="AU16" s="13">
        <f t="shared" si="4"/>
        <v>2.996999931335449</v>
      </c>
      <c r="AV16" s="13">
        <f t="shared" si="5"/>
        <v>13.51299958229065</v>
      </c>
      <c r="AW16" s="10" t="str">
        <f>HYPERLINK("https://sellercentral.amazon.com/abis/Display/ItemSelected?asin=B07NS558TL","Add to SC")</f>
        <v>Add to SC</v>
      </c>
      <c r="AX16" s="14"/>
      <c r="AZ16" s="14"/>
      <c r="BC16" s="14"/>
      <c r="BD16" s="14"/>
    </row>
    <row r="17" spans="1:56" x14ac:dyDescent="0.2">
      <c r="A17" s="1" t="s">
        <v>171</v>
      </c>
      <c r="B17" s="6">
        <v>9.0299997329711914</v>
      </c>
      <c r="E17" s="7">
        <v>0</v>
      </c>
      <c r="F17" s="6">
        <v>0</v>
      </c>
      <c r="G17" s="1" t="s">
        <v>172</v>
      </c>
      <c r="H17" s="1" t="s">
        <v>173</v>
      </c>
      <c r="I17" s="1" t="s">
        <v>174</v>
      </c>
      <c r="J17" s="8">
        <v>0</v>
      </c>
      <c r="K17" s="9">
        <v>1</v>
      </c>
      <c r="L17" s="9">
        <v>1</v>
      </c>
      <c r="N17" s="24" t="s">
        <v>490</v>
      </c>
      <c r="O17" s="35" t="s">
        <v>579</v>
      </c>
      <c r="P17" s="35" t="s">
        <v>579</v>
      </c>
      <c r="Q17" s="14" t="s">
        <v>492</v>
      </c>
      <c r="R17" s="1" t="s">
        <v>175</v>
      </c>
      <c r="S17" s="10" t="str">
        <f>HYPERLINK("https://www.amazon.com/dp/B07N3X39GQ","B07N3X39GQ")</f>
        <v>B07N3X39GQ</v>
      </c>
      <c r="T17" s="6">
        <f t="shared" si="0"/>
        <v>9.0299997329711914</v>
      </c>
      <c r="U17" s="27">
        <v>31.479999542236328</v>
      </c>
      <c r="V17" s="27">
        <v>35</v>
      </c>
      <c r="W17" s="27">
        <v>31.489999771118164</v>
      </c>
      <c r="X17" s="27">
        <f t="shared" si="1"/>
        <v>14.237999849766492</v>
      </c>
      <c r="Y17" s="21">
        <f t="shared" si="2"/>
        <v>1.5767442160357277</v>
      </c>
      <c r="Z17" s="11">
        <f t="shared" si="3"/>
        <v>0.4522871682594386</v>
      </c>
      <c r="AA17" s="7">
        <v>16578</v>
      </c>
      <c r="AB17" t="s">
        <v>580</v>
      </c>
      <c r="AC17" s="18" t="s">
        <v>491</v>
      </c>
      <c r="AD17" s="19">
        <v>873</v>
      </c>
      <c r="AE17" s="31">
        <v>11</v>
      </c>
      <c r="AF17" s="31">
        <f t="shared" si="6"/>
        <v>39664.799423217773</v>
      </c>
      <c r="AG17" s="31">
        <v>1260</v>
      </c>
      <c r="AH17" s="31">
        <v>2</v>
      </c>
      <c r="AI17" s="31">
        <v>420</v>
      </c>
      <c r="AJ17" s="32">
        <v>13221.599609375</v>
      </c>
      <c r="AK17" s="32">
        <v>5977.990234375</v>
      </c>
      <c r="AL17" s="12">
        <v>0.10999999940395355</v>
      </c>
      <c r="AM17" s="12">
        <v>4.3299999237060547</v>
      </c>
      <c r="AN17" s="12">
        <v>1.7699999809265137</v>
      </c>
      <c r="AO17" s="12">
        <v>2.3199999332427979</v>
      </c>
      <c r="AP17" s="1" t="s">
        <v>48</v>
      </c>
      <c r="AQ17" s="13">
        <v>0</v>
      </c>
      <c r="AR17" s="13">
        <v>0</v>
      </c>
      <c r="AS17" s="13">
        <v>1.9999999552965164E-2</v>
      </c>
      <c r="AT17" s="13">
        <v>3.4700000286102295</v>
      </c>
      <c r="AU17" s="13">
        <f t="shared" si="4"/>
        <v>4.721999931335449</v>
      </c>
      <c r="AV17" s="13">
        <f t="shared" si="5"/>
        <v>23.287999582290649</v>
      </c>
      <c r="AW17" s="10" t="str">
        <f>HYPERLINK("https://sellercentral.amazon.com/abis/Display/ItemSelected?asin=B07N3X39GQ","Add to SC")</f>
        <v>Add to SC</v>
      </c>
      <c r="AX17" s="14"/>
      <c r="AZ17" s="14"/>
      <c r="BC17" s="14"/>
      <c r="BD17" s="14"/>
    </row>
    <row r="18" spans="1:56" x14ac:dyDescent="0.2">
      <c r="A18" s="1" t="s">
        <v>103</v>
      </c>
      <c r="B18" s="6">
        <v>9.5</v>
      </c>
      <c r="E18" s="7">
        <v>0</v>
      </c>
      <c r="F18" s="6">
        <v>0</v>
      </c>
      <c r="G18" s="1" t="s">
        <v>104</v>
      </c>
      <c r="H18" s="1" t="s">
        <v>86</v>
      </c>
      <c r="I18" s="1" t="s">
        <v>104</v>
      </c>
      <c r="J18" s="8">
        <v>0</v>
      </c>
      <c r="K18" s="9">
        <v>1</v>
      </c>
      <c r="L18" s="9">
        <v>2</v>
      </c>
      <c r="M18" s="1" t="s">
        <v>105</v>
      </c>
      <c r="N18" s="24" t="s">
        <v>134</v>
      </c>
      <c r="O18" s="35" t="s">
        <v>579</v>
      </c>
      <c r="P18" s="35" t="s">
        <v>579</v>
      </c>
      <c r="Q18" s="14" t="s">
        <v>494</v>
      </c>
      <c r="R18" s="1" t="s">
        <v>106</v>
      </c>
      <c r="S18" s="10" t="str">
        <f>HYPERLINK("https://www.amazon.com/dp/B07MTKTR2W","B07MTKTR2W")</f>
        <v>B07MTKTR2W</v>
      </c>
      <c r="T18" s="6">
        <f t="shared" si="0"/>
        <v>19</v>
      </c>
      <c r="U18" s="27">
        <v>37.990001678466797</v>
      </c>
      <c r="V18" s="28"/>
      <c r="W18" s="27">
        <v>37.419998168945313</v>
      </c>
      <c r="X18" s="27">
        <f t="shared" si="1"/>
        <v>10.81150140762329</v>
      </c>
      <c r="Y18" s="21">
        <f t="shared" si="2"/>
        <v>0.56902638987490994</v>
      </c>
      <c r="Z18" s="11">
        <f t="shared" si="3"/>
        <v>0.28458807396556085</v>
      </c>
      <c r="AA18" s="7">
        <v>16143</v>
      </c>
      <c r="AB18" t="s">
        <v>580</v>
      </c>
      <c r="AC18" s="18" t="s">
        <v>493</v>
      </c>
      <c r="AD18" s="19">
        <v>14</v>
      </c>
      <c r="AE18" s="31">
        <v>4</v>
      </c>
      <c r="AF18" s="31">
        <f t="shared" si="6"/>
        <v>49007.102165222168</v>
      </c>
      <c r="AG18" s="31">
        <v>1290</v>
      </c>
      <c r="AH18" s="31">
        <v>4</v>
      </c>
      <c r="AI18" s="31">
        <v>258</v>
      </c>
      <c r="AJ18" s="32">
        <v>9801.419921875</v>
      </c>
      <c r="AK18" s="32">
        <v>2789.3701171875</v>
      </c>
      <c r="AL18" s="12">
        <v>0</v>
      </c>
      <c r="AM18" s="12">
        <v>0</v>
      </c>
      <c r="AN18" s="12">
        <v>0</v>
      </c>
      <c r="AO18" s="12">
        <v>0</v>
      </c>
      <c r="AP18" s="1" t="s">
        <v>107</v>
      </c>
      <c r="AQ18" s="13">
        <v>0</v>
      </c>
      <c r="AR18" s="13">
        <v>0</v>
      </c>
      <c r="AS18" s="13">
        <v>0</v>
      </c>
      <c r="AT18" s="13">
        <v>2.4800000190734863</v>
      </c>
      <c r="AU18" s="13">
        <f t="shared" si="4"/>
        <v>5.6985002517700192</v>
      </c>
      <c r="AV18" s="13">
        <f t="shared" si="5"/>
        <v>29.81150140762329</v>
      </c>
      <c r="AW18" s="10" t="str">
        <f>HYPERLINK("https://sellercentral.amazon.com/abis/Display/ItemSelected?asin=B07MTKTR2W","Add to SC")</f>
        <v>Add to SC</v>
      </c>
      <c r="AX18" s="14"/>
      <c r="AZ18" s="14"/>
      <c r="BC18" s="14"/>
      <c r="BD18" s="14"/>
    </row>
    <row r="19" spans="1:56" x14ac:dyDescent="0.2">
      <c r="A19" s="1" t="s">
        <v>413</v>
      </c>
      <c r="B19" s="6">
        <v>9.25</v>
      </c>
      <c r="E19" s="7">
        <v>0</v>
      </c>
      <c r="F19" s="6">
        <v>0</v>
      </c>
      <c r="G19" s="1" t="s">
        <v>414</v>
      </c>
      <c r="H19" s="1" t="s">
        <v>415</v>
      </c>
      <c r="I19" s="1" t="s">
        <v>416</v>
      </c>
      <c r="J19" s="8">
        <v>0</v>
      </c>
      <c r="K19" s="9">
        <v>1</v>
      </c>
      <c r="L19" s="9">
        <v>1</v>
      </c>
      <c r="M19" s="1" t="s">
        <v>417</v>
      </c>
      <c r="N19" s="24" t="s">
        <v>140</v>
      </c>
      <c r="O19" s="35" t="s">
        <v>579</v>
      </c>
      <c r="P19" s="35" t="s">
        <v>579</v>
      </c>
      <c r="Q19" s="14" t="s">
        <v>495</v>
      </c>
      <c r="R19" s="1" t="s">
        <v>418</v>
      </c>
      <c r="S19" s="10" t="str">
        <f>HYPERLINK("https://www.amazon.com/dp/B07MH34HP4","B07MH34HP4")</f>
        <v>B07MH34HP4</v>
      </c>
      <c r="T19" s="6">
        <f t="shared" si="0"/>
        <v>9.25</v>
      </c>
      <c r="U19" s="27">
        <v>36.990001678466797</v>
      </c>
      <c r="V19" s="27">
        <v>36.990001678466797</v>
      </c>
      <c r="W19" s="27">
        <v>34.950000762939453</v>
      </c>
      <c r="X19" s="27">
        <f t="shared" si="1"/>
        <v>18.681501398980618</v>
      </c>
      <c r="Y19" s="21">
        <f t="shared" si="2"/>
        <v>2.0196217728627697</v>
      </c>
      <c r="Z19" s="11">
        <f t="shared" si="3"/>
        <v>0.50504191812069554</v>
      </c>
      <c r="AA19" s="7">
        <v>4189</v>
      </c>
      <c r="AB19" t="s">
        <v>580</v>
      </c>
      <c r="AC19" s="18" t="s">
        <v>469</v>
      </c>
      <c r="AD19" s="19">
        <v>2222</v>
      </c>
      <c r="AE19" s="31">
        <v>13</v>
      </c>
      <c r="AF19" s="31">
        <f t="shared" si="6"/>
        <v>193087.80876159668</v>
      </c>
      <c r="AG19" s="31">
        <v>5220</v>
      </c>
      <c r="AH19" s="31">
        <v>2</v>
      </c>
      <c r="AI19" s="31">
        <v>1740</v>
      </c>
      <c r="AJ19" s="32">
        <v>64362.6015625</v>
      </c>
      <c r="AK19" s="32">
        <v>32504.119140625</v>
      </c>
      <c r="AL19" s="12">
        <v>0.2199999988079071</v>
      </c>
      <c r="AM19" s="12">
        <v>4.7199997901916504</v>
      </c>
      <c r="AN19" s="12">
        <v>2.4800000190734863</v>
      </c>
      <c r="AO19" s="12">
        <v>2.5199999809265137</v>
      </c>
      <c r="AP19" s="1" t="s">
        <v>48</v>
      </c>
      <c r="AQ19" s="13">
        <v>0</v>
      </c>
      <c r="AR19" s="13">
        <v>0</v>
      </c>
      <c r="AS19" s="13">
        <v>3.9999999105930328E-2</v>
      </c>
      <c r="AT19" s="13">
        <v>3.4700000286102295</v>
      </c>
      <c r="AU19" s="13">
        <f t="shared" si="4"/>
        <v>5.5485002517700197</v>
      </c>
      <c r="AV19" s="13">
        <f t="shared" si="5"/>
        <v>27.971501398086549</v>
      </c>
      <c r="AW19" s="10" t="str">
        <f>HYPERLINK("https://sellercentral.amazon.com/abis/Display/ItemSelected?asin=B07MH34HP4","Add to SC")</f>
        <v>Add to SC</v>
      </c>
      <c r="AX19" s="14"/>
      <c r="AZ19" s="14"/>
      <c r="BC19" s="14"/>
      <c r="BD19" s="14"/>
    </row>
    <row r="20" spans="1:56" x14ac:dyDescent="0.2">
      <c r="A20" s="1" t="s">
        <v>308</v>
      </c>
      <c r="B20" s="6">
        <v>9.4899997711181641</v>
      </c>
      <c r="E20" s="7">
        <v>0</v>
      </c>
      <c r="F20" s="6">
        <v>0</v>
      </c>
      <c r="G20" s="1" t="s">
        <v>309</v>
      </c>
      <c r="H20" s="1" t="s">
        <v>309</v>
      </c>
      <c r="I20" s="1" t="s">
        <v>86</v>
      </c>
      <c r="J20" s="8">
        <v>0</v>
      </c>
      <c r="K20" s="9">
        <v>1</v>
      </c>
      <c r="L20" s="9">
        <v>1</v>
      </c>
      <c r="M20" s="1" t="s">
        <v>310</v>
      </c>
      <c r="N20" s="24" t="s">
        <v>496</v>
      </c>
      <c r="O20" s="35" t="s">
        <v>579</v>
      </c>
      <c r="P20" s="35" t="s">
        <v>579</v>
      </c>
      <c r="Q20" s="14" t="s">
        <v>497</v>
      </c>
      <c r="R20" s="1" t="s">
        <v>311</v>
      </c>
      <c r="S20" s="10" t="str">
        <f>HYPERLINK("https://www.amazon.com/dp/B07M7L4DPV","B07M7L4DPV")</f>
        <v>B07M7L4DPV</v>
      </c>
      <c r="T20" s="6">
        <f t="shared" si="0"/>
        <v>9.4899997711181641</v>
      </c>
      <c r="U20" s="27">
        <v>37.950000762939453</v>
      </c>
      <c r="V20" s="27">
        <v>37.950000762939453</v>
      </c>
      <c r="W20" s="28"/>
      <c r="X20" s="27">
        <f t="shared" si="1"/>
        <v>19.057501010596752</v>
      </c>
      <c r="Y20" s="21">
        <f t="shared" si="2"/>
        <v>2.008166645967294</v>
      </c>
      <c r="Z20" s="11">
        <f t="shared" si="3"/>
        <v>0.50217392957756124</v>
      </c>
      <c r="AA20" s="7">
        <v>15787</v>
      </c>
      <c r="AB20" t="s">
        <v>580</v>
      </c>
      <c r="AC20" s="18" t="s">
        <v>493</v>
      </c>
      <c r="AD20" s="19">
        <v>803</v>
      </c>
      <c r="AE20" s="31">
        <v>7</v>
      </c>
      <c r="AF20" s="31">
        <f t="shared" si="6"/>
        <v>50094.001007080078</v>
      </c>
      <c r="AG20" s="31">
        <v>1320</v>
      </c>
      <c r="AH20" s="31">
        <v>1</v>
      </c>
      <c r="AI20" s="31">
        <v>660</v>
      </c>
      <c r="AJ20" s="32">
        <v>25047</v>
      </c>
      <c r="AK20" s="32">
        <v>12579.2099609375</v>
      </c>
      <c r="AL20" s="12">
        <v>0.56000000238418579</v>
      </c>
      <c r="AM20" s="12">
        <v>3.7000000476837158</v>
      </c>
      <c r="AN20" s="12">
        <v>3.619999885559082</v>
      </c>
      <c r="AO20" s="12">
        <v>3.6600000858306885</v>
      </c>
      <c r="AP20" s="1" t="s">
        <v>48</v>
      </c>
      <c r="AQ20" s="13">
        <v>0</v>
      </c>
      <c r="AR20" s="13">
        <v>0</v>
      </c>
      <c r="AS20" s="13">
        <v>7.0000000298023224E-2</v>
      </c>
      <c r="AT20" s="13">
        <v>3.6399998664855957</v>
      </c>
      <c r="AU20" s="13">
        <f t="shared" si="4"/>
        <v>5.692500114440918</v>
      </c>
      <c r="AV20" s="13">
        <f t="shared" si="5"/>
        <v>28.617500782012939</v>
      </c>
      <c r="AW20" s="10" t="str">
        <f>HYPERLINK("https://sellercentral.amazon.com/abis/Display/ItemSelected?asin=B07M7L4DPV","Add to SC")</f>
        <v>Add to SC</v>
      </c>
      <c r="AX20" s="14"/>
      <c r="AZ20" s="14"/>
      <c r="BC20" s="14"/>
      <c r="BD20" s="14"/>
    </row>
    <row r="21" spans="1:56" x14ac:dyDescent="0.2">
      <c r="A21" s="1" t="s">
        <v>399</v>
      </c>
      <c r="B21" s="6">
        <v>8.6899995803833008</v>
      </c>
      <c r="E21" s="7">
        <v>0</v>
      </c>
      <c r="F21" s="6">
        <v>0</v>
      </c>
      <c r="G21" s="1" t="s">
        <v>86</v>
      </c>
      <c r="H21" s="1" t="s">
        <v>400</v>
      </c>
      <c r="I21" s="1" t="s">
        <v>401</v>
      </c>
      <c r="J21" s="8">
        <v>0</v>
      </c>
      <c r="K21" s="9">
        <v>1</v>
      </c>
      <c r="L21" s="9">
        <v>1</v>
      </c>
      <c r="M21" s="1" t="s">
        <v>402</v>
      </c>
      <c r="N21" s="24" t="s">
        <v>148</v>
      </c>
      <c r="O21" s="35" t="s">
        <v>579</v>
      </c>
      <c r="P21" s="35" t="s">
        <v>579</v>
      </c>
      <c r="Q21" s="14" t="s">
        <v>498</v>
      </c>
      <c r="R21" s="1" t="s">
        <v>403</v>
      </c>
      <c r="S21" s="10" t="str">
        <f>HYPERLINK("https://www.amazon.com/dp/B07HMHSTGS","B07HMHSTGS")</f>
        <v>B07HMHSTGS</v>
      </c>
      <c r="T21" s="6">
        <f t="shared" si="0"/>
        <v>8.6899995803833008</v>
      </c>
      <c r="U21" s="27">
        <v>34.25</v>
      </c>
      <c r="V21" s="27">
        <v>34.25</v>
      </c>
      <c r="W21" s="27">
        <v>35.380001068115234</v>
      </c>
      <c r="X21" s="27">
        <f t="shared" si="1"/>
        <v>13.762500393390656</v>
      </c>
      <c r="Y21" s="21">
        <f t="shared" si="2"/>
        <v>1.5837170377381786</v>
      </c>
      <c r="Z21" s="11">
        <f t="shared" si="3"/>
        <v>0.40182482900410676</v>
      </c>
      <c r="AA21" s="7">
        <v>12084</v>
      </c>
      <c r="AB21" t="s">
        <v>580</v>
      </c>
      <c r="AC21" s="18" t="s">
        <v>471</v>
      </c>
      <c r="AD21" s="19">
        <v>2272</v>
      </c>
      <c r="AE21" s="31">
        <v>6</v>
      </c>
      <c r="AF21" s="31">
        <f t="shared" si="6"/>
        <v>61650</v>
      </c>
      <c r="AG21" s="31">
        <v>1800</v>
      </c>
      <c r="AH21" s="31">
        <v>4</v>
      </c>
      <c r="AI21" s="31">
        <v>360</v>
      </c>
      <c r="AJ21" s="32">
        <v>12330</v>
      </c>
      <c r="AK21" s="32">
        <v>4953.3798828125</v>
      </c>
      <c r="AL21" s="12">
        <v>2.8900001049041748</v>
      </c>
      <c r="AM21" s="12">
        <v>11.180000305175781</v>
      </c>
      <c r="AN21" s="12">
        <v>6.4600000381469727</v>
      </c>
      <c r="AO21" s="12">
        <v>6.809999942779541</v>
      </c>
      <c r="AP21" s="1" t="s">
        <v>48</v>
      </c>
      <c r="AQ21" s="13">
        <v>0</v>
      </c>
      <c r="AR21" s="13">
        <v>0</v>
      </c>
      <c r="AS21" s="13">
        <v>0.68000000715255737</v>
      </c>
      <c r="AT21" s="13">
        <v>5.9800000190734863</v>
      </c>
      <c r="AU21" s="13">
        <f t="shared" si="4"/>
        <v>5.1375000000000002</v>
      </c>
      <c r="AV21" s="13">
        <f t="shared" si="5"/>
        <v>23.132499980926514</v>
      </c>
      <c r="AW21" s="10" t="str">
        <f>HYPERLINK("https://sellercentral.amazon.com/abis/Display/ItemSelected?asin=B07HMHSTGS","Add to SC")</f>
        <v>Add to SC</v>
      </c>
      <c r="AX21" s="14"/>
      <c r="AZ21" s="14"/>
      <c r="BC21" s="14"/>
      <c r="BD21" s="14"/>
    </row>
    <row r="22" spans="1:56" x14ac:dyDescent="0.2">
      <c r="A22" s="1" t="s">
        <v>133</v>
      </c>
      <c r="B22" s="6">
        <v>13.739999771118164</v>
      </c>
      <c r="E22" s="7">
        <v>0</v>
      </c>
      <c r="F22" s="6">
        <v>0</v>
      </c>
      <c r="G22" s="1" t="s">
        <v>134</v>
      </c>
      <c r="H22" s="1" t="s">
        <v>135</v>
      </c>
      <c r="I22" s="1" t="s">
        <v>136</v>
      </c>
      <c r="J22" s="8">
        <v>0</v>
      </c>
      <c r="K22" s="9">
        <v>1</v>
      </c>
      <c r="L22" s="9">
        <v>2</v>
      </c>
      <c r="M22" s="1" t="s">
        <v>137</v>
      </c>
      <c r="N22" s="24" t="s">
        <v>86</v>
      </c>
      <c r="O22" s="35" t="s">
        <v>579</v>
      </c>
      <c r="P22" s="35" t="s">
        <v>579</v>
      </c>
      <c r="Q22" s="14" t="s">
        <v>499</v>
      </c>
      <c r="R22" s="1" t="s">
        <v>138</v>
      </c>
      <c r="S22" s="10" t="str">
        <f>HYPERLINK("https://www.amazon.com/dp/B07G43YFCC","B07G43YFCC")</f>
        <v>B07G43YFCC</v>
      </c>
      <c r="T22" s="6">
        <f t="shared" si="0"/>
        <v>27.479999542236328</v>
      </c>
      <c r="U22" s="27">
        <v>54.930000305175781</v>
      </c>
      <c r="V22" s="28"/>
      <c r="W22" s="27">
        <v>54.240001678466797</v>
      </c>
      <c r="X22" s="27">
        <f t="shared" si="1"/>
        <v>15.510500699281693</v>
      </c>
      <c r="Y22" s="21">
        <f t="shared" si="2"/>
        <v>0.56442871024951424</v>
      </c>
      <c r="Z22" s="11">
        <f t="shared" si="3"/>
        <v>0.28236848012214949</v>
      </c>
      <c r="AA22" s="7">
        <v>10304</v>
      </c>
      <c r="AB22" t="s">
        <v>580</v>
      </c>
      <c r="AC22" s="18" t="s">
        <v>467</v>
      </c>
      <c r="AD22" s="19">
        <v>1660</v>
      </c>
      <c r="AE22" s="31">
        <v>15</v>
      </c>
      <c r="AF22" s="31">
        <f t="shared" si="6"/>
        <v>118648.80065917969</v>
      </c>
      <c r="AG22" s="31">
        <v>2160</v>
      </c>
      <c r="AH22" s="31">
        <v>10</v>
      </c>
      <c r="AI22" s="31">
        <v>196</v>
      </c>
      <c r="AJ22" s="32">
        <v>10786.259765625</v>
      </c>
      <c r="AK22" s="32">
        <v>3045.27001953125</v>
      </c>
      <c r="AL22" s="12">
        <v>0.31999999284744263</v>
      </c>
      <c r="AM22" s="12">
        <v>8.619999885559082</v>
      </c>
      <c r="AN22" s="12">
        <v>2.3199999332427979</v>
      </c>
      <c r="AO22" s="12">
        <v>8.3500003814697266</v>
      </c>
      <c r="AP22" s="1" t="s">
        <v>48</v>
      </c>
      <c r="AQ22" s="13">
        <v>0</v>
      </c>
      <c r="AR22" s="13">
        <v>0</v>
      </c>
      <c r="AS22" s="13">
        <v>0.22999998927116394</v>
      </c>
      <c r="AT22" s="13">
        <v>3.4700000286102295</v>
      </c>
      <c r="AU22" s="13">
        <f t="shared" si="4"/>
        <v>8.2395000457763672</v>
      </c>
      <c r="AV22" s="13">
        <f t="shared" si="5"/>
        <v>43.220500230789185</v>
      </c>
      <c r="AW22" s="10" t="str">
        <f>HYPERLINK("https://sellercentral.amazon.com/abis/Display/ItemSelected?asin=B07G43YFCC","Add to SC")</f>
        <v>Add to SC</v>
      </c>
      <c r="AX22" s="14"/>
      <c r="AZ22" s="14"/>
      <c r="BC22" s="14"/>
      <c r="BD22" s="14"/>
    </row>
    <row r="23" spans="1:56" x14ac:dyDescent="0.2">
      <c r="A23" s="1" t="s">
        <v>299</v>
      </c>
      <c r="B23" s="6">
        <v>11.809999465942383</v>
      </c>
      <c r="E23" s="7">
        <v>0</v>
      </c>
      <c r="F23" s="6">
        <v>0</v>
      </c>
      <c r="G23" s="1" t="s">
        <v>110</v>
      </c>
      <c r="H23" s="1" t="s">
        <v>300</v>
      </c>
      <c r="I23" s="1" t="s">
        <v>86</v>
      </c>
      <c r="J23" s="8">
        <v>0</v>
      </c>
      <c r="K23" s="9">
        <v>1</v>
      </c>
      <c r="L23" s="9">
        <v>1</v>
      </c>
      <c r="M23" s="1" t="s">
        <v>301</v>
      </c>
      <c r="N23" s="24" t="s">
        <v>158</v>
      </c>
      <c r="O23" s="35" t="s">
        <v>579</v>
      </c>
      <c r="P23" s="35" t="s">
        <v>579</v>
      </c>
      <c r="Q23" s="14" t="s">
        <v>500</v>
      </c>
      <c r="R23" s="1" t="s">
        <v>302</v>
      </c>
      <c r="S23" s="10" t="str">
        <f>HYPERLINK("https://www.amazon.com/dp/B07DPB4HKQ","B07DPB4HKQ")</f>
        <v>B07DPB4HKQ</v>
      </c>
      <c r="T23" s="6">
        <f t="shared" si="0"/>
        <v>11.809999465942383</v>
      </c>
      <c r="U23" s="27">
        <v>47.240001678466797</v>
      </c>
      <c r="V23" s="27">
        <v>54</v>
      </c>
      <c r="W23" s="27">
        <v>47.240001678466797</v>
      </c>
      <c r="X23" s="27">
        <f t="shared" si="1"/>
        <v>22.194002133607867</v>
      </c>
      <c r="Y23" s="21">
        <f t="shared" si="2"/>
        <v>1.8792551343978312</v>
      </c>
      <c r="Z23" s="11">
        <f t="shared" si="3"/>
        <v>0.46981374566132716</v>
      </c>
      <c r="AA23" s="7">
        <v>14877</v>
      </c>
      <c r="AB23" t="s">
        <v>580</v>
      </c>
      <c r="AC23" s="18" t="s">
        <v>471</v>
      </c>
      <c r="AD23" s="19">
        <v>203</v>
      </c>
      <c r="AE23" s="31">
        <v>4</v>
      </c>
      <c r="AF23" s="31">
        <f t="shared" si="6"/>
        <v>68025.602416992188</v>
      </c>
      <c r="AG23" s="31">
        <v>1440</v>
      </c>
      <c r="AH23" s="31">
        <v>1</v>
      </c>
      <c r="AI23" s="31">
        <v>720</v>
      </c>
      <c r="AJ23" s="32">
        <v>34012.80078125</v>
      </c>
      <c r="AK23" s="32">
        <v>15976.26953125</v>
      </c>
      <c r="AL23" s="12">
        <v>2.4000000953674316</v>
      </c>
      <c r="AM23" s="12">
        <v>9.9200000762939453</v>
      </c>
      <c r="AN23" s="12">
        <v>5.869999885559082</v>
      </c>
      <c r="AO23" s="12">
        <v>5.869999885559082</v>
      </c>
      <c r="AP23" s="1" t="s">
        <v>48</v>
      </c>
      <c r="AQ23" s="13">
        <v>0</v>
      </c>
      <c r="AR23" s="13">
        <v>0</v>
      </c>
      <c r="AS23" s="13">
        <v>0.4699999988079071</v>
      </c>
      <c r="AT23" s="13">
        <v>5.679999828338623</v>
      </c>
      <c r="AU23" s="13">
        <f t="shared" si="4"/>
        <v>7.0860002517700194</v>
      </c>
      <c r="AV23" s="13">
        <f t="shared" si="5"/>
        <v>34.474001598358157</v>
      </c>
      <c r="AW23" s="10" t="str">
        <f>HYPERLINK("https://sellercentral.amazon.com/abis/Display/ItemSelected?asin=B07DPB4HKQ","Add to SC")</f>
        <v>Add to SC</v>
      </c>
      <c r="AX23" s="14"/>
      <c r="AZ23" s="14"/>
      <c r="BC23" s="14"/>
      <c r="BD23" s="14"/>
    </row>
    <row r="24" spans="1:56" x14ac:dyDescent="0.2">
      <c r="A24" s="1" t="s">
        <v>157</v>
      </c>
      <c r="B24" s="6">
        <v>8.8599996566772461</v>
      </c>
      <c r="E24" s="7">
        <v>0</v>
      </c>
      <c r="F24" s="6">
        <v>0</v>
      </c>
      <c r="G24" s="1" t="s">
        <v>158</v>
      </c>
      <c r="H24" s="1" t="s">
        <v>86</v>
      </c>
      <c r="I24" s="1" t="s">
        <v>159</v>
      </c>
      <c r="J24" s="8">
        <v>0</v>
      </c>
      <c r="K24" s="9">
        <v>1</v>
      </c>
      <c r="L24" s="9">
        <v>1</v>
      </c>
      <c r="M24" s="1" t="s">
        <v>160</v>
      </c>
      <c r="N24" s="24" t="s">
        <v>94</v>
      </c>
      <c r="O24" s="35" t="s">
        <v>579</v>
      </c>
      <c r="P24" s="35" t="s">
        <v>579</v>
      </c>
      <c r="Q24" s="14" t="s">
        <v>501</v>
      </c>
      <c r="R24" s="1" t="s">
        <v>161</v>
      </c>
      <c r="S24" s="10" t="str">
        <f>HYPERLINK("https://www.amazon.com/dp/B079YJDYVZ","B079YJDYVZ")</f>
        <v>B079YJDYVZ</v>
      </c>
      <c r="T24" s="6">
        <f t="shared" si="0"/>
        <v>8.8599996566772461</v>
      </c>
      <c r="U24" s="27">
        <v>35.450000762939453</v>
      </c>
      <c r="V24" s="28"/>
      <c r="W24" s="27">
        <v>35.450000762939453</v>
      </c>
      <c r="X24" s="27">
        <f t="shared" si="1"/>
        <v>13.972501367330551</v>
      </c>
      <c r="Y24" s="21">
        <f t="shared" si="2"/>
        <v>1.5770318181446341</v>
      </c>
      <c r="Z24" s="11">
        <f t="shared" si="3"/>
        <v>0.39414671556052105</v>
      </c>
      <c r="AA24" s="7">
        <v>14092</v>
      </c>
      <c r="AB24" t="s">
        <v>580</v>
      </c>
      <c r="AC24" s="18" t="s">
        <v>471</v>
      </c>
      <c r="AD24" s="19">
        <v>1055</v>
      </c>
      <c r="AE24" s="31">
        <v>11</v>
      </c>
      <c r="AF24" s="31">
        <f t="shared" si="6"/>
        <v>54238.501167297363</v>
      </c>
      <c r="AG24" s="31">
        <v>1530</v>
      </c>
      <c r="AH24" s="31">
        <v>6</v>
      </c>
      <c r="AI24" s="31">
        <v>219</v>
      </c>
      <c r="AJ24" s="32">
        <v>7748.35986328125</v>
      </c>
      <c r="AK24" s="32">
        <v>3054.719970703125</v>
      </c>
      <c r="AL24" s="12">
        <v>7</v>
      </c>
      <c r="AM24" s="12">
        <v>12</v>
      </c>
      <c r="AN24" s="12">
        <v>5</v>
      </c>
      <c r="AO24" s="12">
        <v>5</v>
      </c>
      <c r="AP24" s="1" t="s">
        <v>48</v>
      </c>
      <c r="AQ24" s="13">
        <v>0</v>
      </c>
      <c r="AR24" s="13">
        <v>0</v>
      </c>
      <c r="AS24" s="13">
        <v>0.41999998688697815</v>
      </c>
      <c r="AT24" s="13">
        <v>6.8799996376037598</v>
      </c>
      <c r="AU24" s="13">
        <f t="shared" si="4"/>
        <v>5.317500114440918</v>
      </c>
      <c r="AV24" s="13">
        <f t="shared" si="5"/>
        <v>23.252501010894775</v>
      </c>
      <c r="AW24" s="10" t="str">
        <f>HYPERLINK("https://sellercentral.amazon.com/abis/Display/ItemSelected?asin=B079YJDYVZ","Add to SC")</f>
        <v>Add to SC</v>
      </c>
      <c r="AX24" s="14"/>
      <c r="AZ24" s="14"/>
      <c r="BC24" s="14"/>
      <c r="BD24" s="14"/>
    </row>
    <row r="25" spans="1:56" x14ac:dyDescent="0.2">
      <c r="A25" s="1" t="s">
        <v>361</v>
      </c>
      <c r="B25" s="6">
        <v>9.630000114440918</v>
      </c>
      <c r="E25" s="7">
        <v>0</v>
      </c>
      <c r="F25" s="6">
        <v>0</v>
      </c>
      <c r="G25" s="1" t="s">
        <v>362</v>
      </c>
      <c r="H25" s="1" t="s">
        <v>362</v>
      </c>
      <c r="I25" s="1" t="s">
        <v>363</v>
      </c>
      <c r="J25" s="8">
        <v>0</v>
      </c>
      <c r="K25" s="9">
        <v>1</v>
      </c>
      <c r="L25" s="9">
        <v>1</v>
      </c>
      <c r="M25" s="1" t="s">
        <v>283</v>
      </c>
      <c r="N25" s="24" t="s">
        <v>502</v>
      </c>
      <c r="O25" s="35" t="s">
        <v>579</v>
      </c>
      <c r="P25" s="35" t="s">
        <v>579</v>
      </c>
      <c r="Q25" s="14" t="s">
        <v>503</v>
      </c>
      <c r="R25" s="1" t="s">
        <v>364</v>
      </c>
      <c r="S25" s="10" t="str">
        <f>HYPERLINK("https://www.amazon.com/dp/B078SMNPCZ","B078SMNPCZ")</f>
        <v>B078SMNPCZ</v>
      </c>
      <c r="T25" s="6">
        <f t="shared" si="0"/>
        <v>9.630000114440918</v>
      </c>
      <c r="U25" s="27">
        <v>42.490001678466797</v>
      </c>
      <c r="V25" s="27">
        <v>42.490001678466797</v>
      </c>
      <c r="W25" s="27">
        <v>39</v>
      </c>
      <c r="X25" s="27">
        <f t="shared" si="1"/>
        <v>22.996501284092666</v>
      </c>
      <c r="Y25" s="21">
        <f t="shared" si="2"/>
        <v>2.38800633549398</v>
      </c>
      <c r="Z25" s="11">
        <f t="shared" si="3"/>
        <v>0.54122147271523635</v>
      </c>
      <c r="AA25" s="7">
        <v>11169</v>
      </c>
      <c r="AB25" t="s">
        <v>580</v>
      </c>
      <c r="AC25" s="18" t="s">
        <v>467</v>
      </c>
      <c r="AD25" s="19">
        <v>1484</v>
      </c>
      <c r="AE25" s="31">
        <v>5</v>
      </c>
      <c r="AF25" s="31">
        <f t="shared" si="6"/>
        <v>84130.203323364258</v>
      </c>
      <c r="AG25" s="31">
        <v>1980</v>
      </c>
      <c r="AH25" s="31">
        <v>2</v>
      </c>
      <c r="AI25" s="31">
        <v>660</v>
      </c>
      <c r="AJ25" s="32">
        <v>28043.400390625</v>
      </c>
      <c r="AK25" s="32">
        <v>15178.4404296875</v>
      </c>
      <c r="AL25" s="12">
        <v>0.10999999940395355</v>
      </c>
      <c r="AM25" s="12">
        <v>3.4300000667572021</v>
      </c>
      <c r="AN25" s="12">
        <v>1.9700000286102295</v>
      </c>
      <c r="AO25" s="12">
        <v>2.0099999904632568</v>
      </c>
      <c r="AP25" s="1" t="s">
        <v>48</v>
      </c>
      <c r="AQ25" s="13">
        <v>0</v>
      </c>
      <c r="AR25" s="13">
        <v>0</v>
      </c>
      <c r="AS25" s="13">
        <v>1.9999999552965164E-2</v>
      </c>
      <c r="AT25" s="13">
        <v>3.4700000286102295</v>
      </c>
      <c r="AU25" s="13">
        <f t="shared" si="4"/>
        <v>6.373500251770019</v>
      </c>
      <c r="AV25" s="13">
        <f t="shared" si="5"/>
        <v>32.646501398086549</v>
      </c>
      <c r="AW25" s="10" t="str">
        <f>HYPERLINK("https://sellercentral.amazon.com/abis/Display/ItemSelected?asin=B078SMNPCZ","Add to SC")</f>
        <v>Add to SC</v>
      </c>
      <c r="AX25" s="14"/>
      <c r="AZ25" s="14"/>
      <c r="BC25" s="14"/>
      <c r="BD25" s="14"/>
    </row>
    <row r="26" spans="1:56" x14ac:dyDescent="0.2">
      <c r="A26" s="1" t="s">
        <v>371</v>
      </c>
      <c r="B26" s="6">
        <v>7.5</v>
      </c>
      <c r="E26" s="7">
        <v>0</v>
      </c>
      <c r="F26" s="6">
        <v>0</v>
      </c>
      <c r="G26" s="1" t="s">
        <v>372</v>
      </c>
      <c r="H26" s="1" t="s">
        <v>373</v>
      </c>
      <c r="I26" s="1" t="s">
        <v>374</v>
      </c>
      <c r="J26" s="8">
        <v>0</v>
      </c>
      <c r="K26" s="9">
        <v>1</v>
      </c>
      <c r="L26" s="9">
        <v>1</v>
      </c>
      <c r="M26" s="1" t="s">
        <v>375</v>
      </c>
      <c r="N26" s="24" t="s">
        <v>174</v>
      </c>
      <c r="O26" s="35" t="s">
        <v>579</v>
      </c>
      <c r="P26" s="35" t="s">
        <v>579</v>
      </c>
      <c r="Q26" s="14" t="s">
        <v>504</v>
      </c>
      <c r="R26" s="1" t="s">
        <v>376</v>
      </c>
      <c r="S26" s="10" t="str">
        <f>HYPERLINK("https://www.amazon.com/dp/B078JZMCPJ","B078JZMCPJ")</f>
        <v>B078JZMCPJ</v>
      </c>
      <c r="T26" s="6">
        <f t="shared" si="0"/>
        <v>7.5</v>
      </c>
      <c r="U26" s="27">
        <v>29.979999542236328</v>
      </c>
      <c r="V26" s="27">
        <v>29.989999771118164</v>
      </c>
      <c r="W26" s="27">
        <v>29.229999542236328</v>
      </c>
      <c r="X26" s="27">
        <f t="shared" si="1"/>
        <v>14.47299958318472</v>
      </c>
      <c r="Y26" s="21">
        <f t="shared" si="2"/>
        <v>1.9297332777579626</v>
      </c>
      <c r="Z26" s="11">
        <f t="shared" si="3"/>
        <v>0.48275516358147086</v>
      </c>
      <c r="AA26" s="7">
        <v>15545</v>
      </c>
      <c r="AB26" t="s">
        <v>580</v>
      </c>
      <c r="AC26" s="18" t="s">
        <v>469</v>
      </c>
      <c r="AD26" s="19">
        <v>919</v>
      </c>
      <c r="AE26" s="31">
        <v>7</v>
      </c>
      <c r="AF26" s="31">
        <f t="shared" si="6"/>
        <v>40472.999382019043</v>
      </c>
      <c r="AG26" s="31">
        <v>1350</v>
      </c>
      <c r="AH26" s="31">
        <v>5</v>
      </c>
      <c r="AI26" s="31">
        <v>225</v>
      </c>
      <c r="AJ26" s="32">
        <v>6745.5</v>
      </c>
      <c r="AK26" s="32">
        <v>3256.610107421875</v>
      </c>
      <c r="AL26" s="12">
        <v>0.30000001192092896</v>
      </c>
      <c r="AM26" s="12">
        <v>4.9000000953674316</v>
      </c>
      <c r="AN26" s="12">
        <v>2.4000000953674316</v>
      </c>
      <c r="AO26" s="12">
        <v>2.4000000953674316</v>
      </c>
      <c r="AP26" s="1" t="s">
        <v>48</v>
      </c>
      <c r="AQ26" s="13">
        <v>0</v>
      </c>
      <c r="AR26" s="13">
        <v>0</v>
      </c>
      <c r="AS26" s="13">
        <v>3.9999999105930328E-2</v>
      </c>
      <c r="AT26" s="13">
        <v>3.4700000286102295</v>
      </c>
      <c r="AU26" s="13">
        <f t="shared" si="4"/>
        <v>4.4969999313354494</v>
      </c>
      <c r="AV26" s="13">
        <f t="shared" si="5"/>
        <v>22.01299958229065</v>
      </c>
      <c r="AW26" s="10" t="str">
        <f>HYPERLINK("https://sellercentral.amazon.com/abis/Display/ItemSelected?asin=B078JZMCPJ","Add to SC")</f>
        <v>Add to SC</v>
      </c>
      <c r="AX26" s="14"/>
      <c r="AZ26" s="14"/>
      <c r="BC26" s="14"/>
      <c r="BD26" s="14"/>
    </row>
    <row r="27" spans="1:56" x14ac:dyDescent="0.2">
      <c r="A27" s="1" t="s">
        <v>223</v>
      </c>
      <c r="B27" s="6">
        <v>8.9700002670288086</v>
      </c>
      <c r="E27" s="7">
        <v>0</v>
      </c>
      <c r="F27" s="6">
        <v>0</v>
      </c>
      <c r="G27" s="1" t="s">
        <v>224</v>
      </c>
      <c r="H27" s="1" t="s">
        <v>225</v>
      </c>
      <c r="I27" s="1" t="s">
        <v>226</v>
      </c>
      <c r="J27" s="8">
        <v>0</v>
      </c>
      <c r="K27" s="9">
        <v>1</v>
      </c>
      <c r="L27" s="9">
        <v>2</v>
      </c>
      <c r="M27" s="1" t="s">
        <v>227</v>
      </c>
      <c r="N27" s="24" t="s">
        <v>177</v>
      </c>
      <c r="O27" s="35" t="s">
        <v>579</v>
      </c>
      <c r="P27" s="35" t="s">
        <v>579</v>
      </c>
      <c r="Q27" s="14" t="s">
        <v>505</v>
      </c>
      <c r="R27" s="1" t="s">
        <v>228</v>
      </c>
      <c r="S27" s="10" t="str">
        <f>HYPERLINK("https://www.amazon.com/dp/B077WZLBKH","B077WZLBKH")</f>
        <v>B077WZLBKH</v>
      </c>
      <c r="T27" s="6">
        <f t="shared" si="0"/>
        <v>17.940000534057617</v>
      </c>
      <c r="U27" s="27">
        <v>35.880001068115234</v>
      </c>
      <c r="V27" s="27">
        <v>35.880001068115234</v>
      </c>
      <c r="W27" s="27">
        <v>35.529998779296875</v>
      </c>
      <c r="X27" s="27">
        <f t="shared" si="1"/>
        <v>9.01800034493208</v>
      </c>
      <c r="Y27" s="21">
        <f t="shared" si="2"/>
        <v>0.50267558954706537</v>
      </c>
      <c r="Z27" s="11">
        <f t="shared" si="3"/>
        <v>0.25133779477353269</v>
      </c>
      <c r="AA27" s="7">
        <v>5006</v>
      </c>
      <c r="AB27" t="s">
        <v>580</v>
      </c>
      <c r="AC27" s="18" t="s">
        <v>469</v>
      </c>
      <c r="AD27" s="19">
        <v>3713</v>
      </c>
      <c r="AE27" s="31">
        <v>5</v>
      </c>
      <c r="AF27" s="31">
        <f t="shared" si="6"/>
        <v>159307.20474243164</v>
      </c>
      <c r="AG27" s="31">
        <v>4440</v>
      </c>
      <c r="AH27" s="31">
        <v>3</v>
      </c>
      <c r="AI27" s="31">
        <v>1110</v>
      </c>
      <c r="AJ27" s="32">
        <v>39826.80078125</v>
      </c>
      <c r="AK27" s="32">
        <v>10007.3896484375</v>
      </c>
      <c r="AL27" s="12">
        <v>0.20000000298023224</v>
      </c>
      <c r="AM27" s="12">
        <v>5.5500001907348633</v>
      </c>
      <c r="AN27" s="12">
        <v>2.0899999141693115</v>
      </c>
      <c r="AO27" s="12">
        <v>4.4899997711181641</v>
      </c>
      <c r="AP27" s="1" t="s">
        <v>48</v>
      </c>
      <c r="AQ27" s="13">
        <v>0</v>
      </c>
      <c r="AR27" s="13">
        <v>0</v>
      </c>
      <c r="AS27" s="13">
        <v>7.0000000298023224E-2</v>
      </c>
      <c r="AT27" s="13">
        <v>3.4700000286102295</v>
      </c>
      <c r="AU27" s="13">
        <f t="shared" si="4"/>
        <v>5.3820001602172853</v>
      </c>
      <c r="AV27" s="13">
        <f t="shared" si="5"/>
        <v>27.02800087928772</v>
      </c>
      <c r="AW27" s="10" t="str">
        <f>HYPERLINK("https://sellercentral.amazon.com/abis/Display/ItemSelected?asin=B077WZLBKH","Add to SC")</f>
        <v>Add to SC</v>
      </c>
      <c r="AX27" s="14"/>
      <c r="AZ27" s="14"/>
      <c r="BC27" s="14"/>
      <c r="BD27" s="14"/>
    </row>
    <row r="28" spans="1:56" x14ac:dyDescent="0.2">
      <c r="A28" s="1" t="s">
        <v>378</v>
      </c>
      <c r="B28" s="6">
        <v>14.239999771118164</v>
      </c>
      <c r="E28" s="7">
        <v>0</v>
      </c>
      <c r="F28" s="6">
        <v>0</v>
      </c>
      <c r="G28" s="1" t="s">
        <v>55</v>
      </c>
      <c r="H28" s="1" t="s">
        <v>109</v>
      </c>
      <c r="I28" s="1" t="s">
        <v>86</v>
      </c>
      <c r="J28" s="8">
        <v>0</v>
      </c>
      <c r="K28" s="9">
        <v>1</v>
      </c>
      <c r="L28" s="9">
        <v>1</v>
      </c>
      <c r="M28" s="1" t="s">
        <v>111</v>
      </c>
      <c r="N28" s="24" t="s">
        <v>300</v>
      </c>
      <c r="O28" s="35" t="s">
        <v>579</v>
      </c>
      <c r="P28" s="35" t="s">
        <v>579</v>
      </c>
      <c r="Q28" s="14" t="s">
        <v>506</v>
      </c>
      <c r="R28" s="1" t="s">
        <v>379</v>
      </c>
      <c r="S28" s="10" t="str">
        <f>HYPERLINK("https://www.amazon.com/dp/B077BQHP4Q","B077BQHP4Q")</f>
        <v>B077BQHP4Q</v>
      </c>
      <c r="T28" s="6">
        <f t="shared" si="0"/>
        <v>14.239999771118164</v>
      </c>
      <c r="U28" s="27">
        <v>56.930000305175781</v>
      </c>
      <c r="V28" s="27">
        <v>56.939998626708984</v>
      </c>
      <c r="W28" s="27">
        <v>41.990001678466797</v>
      </c>
      <c r="X28" s="27">
        <f t="shared" si="1"/>
        <v>30.640500460565093</v>
      </c>
      <c r="Y28" s="21">
        <f t="shared" si="2"/>
        <v>2.1517205725459867</v>
      </c>
      <c r="Z28" s="11">
        <f t="shared" si="3"/>
        <v>0.53821360084867975</v>
      </c>
      <c r="AA28" s="7">
        <v>14414</v>
      </c>
      <c r="AB28" t="s">
        <v>580</v>
      </c>
      <c r="AC28" s="18" t="s">
        <v>476</v>
      </c>
      <c r="AD28" s="19">
        <v>873</v>
      </c>
      <c r="AE28" s="31">
        <v>4</v>
      </c>
      <c r="AF28" s="31">
        <f t="shared" si="6"/>
        <v>83687.100448608398</v>
      </c>
      <c r="AG28" s="31">
        <v>1470</v>
      </c>
      <c r="AH28" s="31">
        <v>1</v>
      </c>
      <c r="AI28" s="31">
        <v>735</v>
      </c>
      <c r="AJ28" s="32">
        <v>41843.55078125</v>
      </c>
      <c r="AK28" s="32">
        <v>22523.69921875</v>
      </c>
      <c r="AL28" s="12">
        <v>0.25999999046325684</v>
      </c>
      <c r="AM28" s="12">
        <v>4.9000000953674316</v>
      </c>
      <c r="AN28" s="12">
        <v>2.2999999523162842</v>
      </c>
      <c r="AO28" s="12">
        <v>2.2999999523162842</v>
      </c>
      <c r="AP28" s="1" t="s">
        <v>48</v>
      </c>
      <c r="AQ28" s="13">
        <v>0</v>
      </c>
      <c r="AR28" s="13">
        <v>0</v>
      </c>
      <c r="AS28" s="13">
        <v>3.9999999105930328E-2</v>
      </c>
      <c r="AT28" s="13">
        <v>3.4700000286102295</v>
      </c>
      <c r="AU28" s="13">
        <f t="shared" si="4"/>
        <v>8.5395000457763661</v>
      </c>
      <c r="AV28" s="13">
        <f t="shared" si="5"/>
        <v>44.920500230789187</v>
      </c>
      <c r="AW28" s="10" t="str">
        <f>HYPERLINK("https://sellercentral.amazon.com/abis/Display/ItemSelected?asin=B077BQHP4Q","Add to SC")</f>
        <v>Add to SC</v>
      </c>
      <c r="AX28" s="14"/>
      <c r="AZ28" s="14"/>
      <c r="BC28" s="14"/>
      <c r="BD28" s="14"/>
    </row>
    <row r="29" spans="1:56" x14ac:dyDescent="0.2">
      <c r="A29" s="1" t="s">
        <v>269</v>
      </c>
      <c r="B29" s="6">
        <v>8.630000114440918</v>
      </c>
      <c r="E29" s="7">
        <v>0</v>
      </c>
      <c r="F29" s="6">
        <v>0</v>
      </c>
      <c r="G29" s="1" t="s">
        <v>270</v>
      </c>
      <c r="H29" s="1" t="s">
        <v>271</v>
      </c>
      <c r="I29" s="1" t="s">
        <v>272</v>
      </c>
      <c r="J29" s="8">
        <v>0</v>
      </c>
      <c r="K29" s="9">
        <v>1</v>
      </c>
      <c r="L29" s="9">
        <v>1</v>
      </c>
      <c r="M29" s="1" t="s">
        <v>91</v>
      </c>
      <c r="N29" s="24" t="s">
        <v>188</v>
      </c>
      <c r="O29" s="35" t="s">
        <v>579</v>
      </c>
      <c r="P29" s="35" t="s">
        <v>579</v>
      </c>
      <c r="Q29" s="14" t="s">
        <v>507</v>
      </c>
      <c r="R29" s="1" t="s">
        <v>273</v>
      </c>
      <c r="S29" s="10" t="str">
        <f>HYPERLINK("https://www.amazon.com/dp/B0753LXKCV","B0753LXKCV")</f>
        <v>B0753LXKCV</v>
      </c>
      <c r="T29" s="6">
        <f t="shared" si="0"/>
        <v>8.630000114440918</v>
      </c>
      <c r="U29" s="27">
        <v>34.900001525878906</v>
      </c>
      <c r="V29" s="27">
        <v>34.889999389648438</v>
      </c>
      <c r="W29" s="27">
        <v>43.689998626708984</v>
      </c>
      <c r="X29" s="27">
        <f t="shared" si="1"/>
        <v>17.325001315772532</v>
      </c>
      <c r="Y29" s="21">
        <f t="shared" si="2"/>
        <v>2.0075319914285896</v>
      </c>
      <c r="Z29" s="11">
        <f t="shared" si="3"/>
        <v>0.49641835410596669</v>
      </c>
      <c r="AA29" s="7">
        <v>4621</v>
      </c>
      <c r="AB29" t="s">
        <v>580</v>
      </c>
      <c r="AC29" s="18" t="s">
        <v>481</v>
      </c>
      <c r="AD29" s="19">
        <v>5751</v>
      </c>
      <c r="AE29" s="31">
        <v>12</v>
      </c>
      <c r="AF29" s="31">
        <f t="shared" si="6"/>
        <v>167520.00732421875</v>
      </c>
      <c r="AG29" s="31">
        <v>4800</v>
      </c>
      <c r="AH29" s="31">
        <v>8</v>
      </c>
      <c r="AI29" s="31">
        <v>533</v>
      </c>
      <c r="AJ29" s="32">
        <v>18613.330078125</v>
      </c>
      <c r="AK29" s="32">
        <v>9241.98046875</v>
      </c>
      <c r="AL29" s="12">
        <v>0.46000000834465027</v>
      </c>
      <c r="AM29" s="12">
        <v>5.1999998092651367</v>
      </c>
      <c r="AN29" s="12">
        <v>2.9900000095367432</v>
      </c>
      <c r="AO29" s="12">
        <v>3.0699999332427979</v>
      </c>
      <c r="AP29" s="1" t="s">
        <v>48</v>
      </c>
      <c r="AQ29" s="13">
        <v>0</v>
      </c>
      <c r="AR29" s="13">
        <v>0</v>
      </c>
      <c r="AS29" s="13">
        <v>7.0000000298023224E-2</v>
      </c>
      <c r="AT29" s="13">
        <v>3.6399998664855957</v>
      </c>
      <c r="AU29" s="13">
        <f t="shared" si="4"/>
        <v>5.2350002288818356</v>
      </c>
      <c r="AV29" s="13">
        <f t="shared" si="5"/>
        <v>26.025001430511473</v>
      </c>
      <c r="AW29" s="10" t="str">
        <f>HYPERLINK("https://sellercentral.amazon.com/abis/Display/ItemSelected?asin=B0753LXKCV","Add to SC")</f>
        <v>Add to SC</v>
      </c>
      <c r="AX29" s="14"/>
      <c r="AZ29" s="14"/>
      <c r="BC29" s="14"/>
      <c r="BD29" s="14"/>
    </row>
    <row r="30" spans="1:56" x14ac:dyDescent="0.2">
      <c r="A30" s="1" t="s">
        <v>123</v>
      </c>
      <c r="B30" s="6">
        <v>6.75</v>
      </c>
      <c r="E30" s="7">
        <v>0</v>
      </c>
      <c r="F30" s="6">
        <v>0</v>
      </c>
      <c r="G30" s="1" t="s">
        <v>124</v>
      </c>
      <c r="H30" s="1" t="s">
        <v>125</v>
      </c>
      <c r="I30" s="1" t="s">
        <v>86</v>
      </c>
      <c r="J30" s="8">
        <v>0</v>
      </c>
      <c r="K30" s="9">
        <v>1</v>
      </c>
      <c r="L30" s="9">
        <v>1</v>
      </c>
      <c r="M30" s="1" t="s">
        <v>126</v>
      </c>
      <c r="N30" s="24" t="s">
        <v>193</v>
      </c>
      <c r="O30" s="35" t="s">
        <v>579</v>
      </c>
      <c r="P30" s="35" t="s">
        <v>579</v>
      </c>
      <c r="Q30" s="14" t="s">
        <v>508</v>
      </c>
      <c r="R30" s="1" t="s">
        <v>127</v>
      </c>
      <c r="S30" s="10" t="str">
        <f>HYPERLINK("https://www.amazon.com/dp/B074NXJWN2","B074NXJWN2")</f>
        <v>B074NXJWN2</v>
      </c>
      <c r="T30" s="6">
        <f t="shared" si="0"/>
        <v>6.75</v>
      </c>
      <c r="U30" s="27">
        <v>26.979999542236328</v>
      </c>
      <c r="V30" s="27">
        <v>26.989999771118164</v>
      </c>
      <c r="W30" s="28"/>
      <c r="X30" s="27">
        <f t="shared" si="1"/>
        <v>12.332999616861343</v>
      </c>
      <c r="Y30" s="21">
        <f t="shared" si="2"/>
        <v>1.8271110543498286</v>
      </c>
      <c r="Z30" s="11">
        <f t="shared" si="3"/>
        <v>0.45711637606051203</v>
      </c>
      <c r="AA30" s="7">
        <v>11214</v>
      </c>
      <c r="AB30" t="s">
        <v>580</v>
      </c>
      <c r="AC30" s="18" t="s">
        <v>481</v>
      </c>
      <c r="AD30" s="19">
        <v>21537</v>
      </c>
      <c r="AE30" s="31">
        <v>4</v>
      </c>
      <c r="AF30" s="31">
        <f t="shared" si="6"/>
        <v>53420.39909362793</v>
      </c>
      <c r="AG30" s="31">
        <v>1980</v>
      </c>
      <c r="AH30" s="31">
        <v>3</v>
      </c>
      <c r="AI30" s="31">
        <v>495</v>
      </c>
      <c r="AJ30" s="32">
        <v>13355.099609375</v>
      </c>
      <c r="AK30" s="32">
        <v>6102.77001953125</v>
      </c>
      <c r="AL30" s="12">
        <v>0.70999997854232788</v>
      </c>
      <c r="AM30" s="12">
        <v>6.380000114440918</v>
      </c>
      <c r="AN30" s="12">
        <v>3.1099998950958252</v>
      </c>
      <c r="AO30" s="12">
        <v>3.7799999713897705</v>
      </c>
      <c r="AP30" s="1" t="s">
        <v>48</v>
      </c>
      <c r="AQ30" s="13">
        <v>0</v>
      </c>
      <c r="AR30" s="13">
        <v>0</v>
      </c>
      <c r="AS30" s="13">
        <v>9.9999994039535522E-2</v>
      </c>
      <c r="AT30" s="13">
        <v>3.75</v>
      </c>
      <c r="AU30" s="13">
        <f t="shared" si="4"/>
        <v>4.0469999313354492</v>
      </c>
      <c r="AV30" s="13">
        <f t="shared" si="5"/>
        <v>19.182999610900879</v>
      </c>
      <c r="AW30" s="10" t="str">
        <f>HYPERLINK("https://sellercentral.amazon.com/abis/Display/ItemSelected?asin=B074NXJWN2","Add to SC")</f>
        <v>Add to SC</v>
      </c>
      <c r="AX30" s="14"/>
      <c r="AZ30" s="14"/>
      <c r="BC30" s="14"/>
      <c r="BD30" s="14"/>
    </row>
    <row r="31" spans="1:56" x14ac:dyDescent="0.2">
      <c r="A31" s="1" t="s">
        <v>192</v>
      </c>
      <c r="B31" s="6">
        <v>7.9600000381469727</v>
      </c>
      <c r="E31" s="7">
        <v>0</v>
      </c>
      <c r="F31" s="6">
        <v>0</v>
      </c>
      <c r="G31" s="1" t="s">
        <v>193</v>
      </c>
      <c r="H31" s="1" t="s">
        <v>194</v>
      </c>
      <c r="I31" s="1" t="s">
        <v>86</v>
      </c>
      <c r="J31" s="8">
        <v>0</v>
      </c>
      <c r="K31" s="9">
        <v>1</v>
      </c>
      <c r="L31" s="9">
        <v>1</v>
      </c>
      <c r="M31" s="1" t="s">
        <v>155</v>
      </c>
      <c r="N31" s="24" t="s">
        <v>509</v>
      </c>
      <c r="O31" s="35" t="s">
        <v>579</v>
      </c>
      <c r="P31" s="35" t="s">
        <v>579</v>
      </c>
      <c r="Q31" s="14" t="s">
        <v>510</v>
      </c>
      <c r="R31" s="1" t="s">
        <v>195</v>
      </c>
      <c r="S31" s="10" t="str">
        <f>HYPERLINK("https://www.amazon.com/dp/B073VL4WKN","B073VL4WKN")</f>
        <v>B073VL4WKN</v>
      </c>
      <c r="T31" s="6">
        <f t="shared" si="0"/>
        <v>7.9600000381469727</v>
      </c>
      <c r="U31" s="27">
        <v>31.809999465942383</v>
      </c>
      <c r="V31" s="27">
        <v>31.75</v>
      </c>
      <c r="W31" s="28"/>
      <c r="X31" s="27">
        <f t="shared" si="1"/>
        <v>15.388499644398689</v>
      </c>
      <c r="Y31" s="21">
        <f t="shared" si="2"/>
        <v>1.9332285892778731</v>
      </c>
      <c r="Z31" s="11">
        <f t="shared" si="3"/>
        <v>0.48376296456321866</v>
      </c>
      <c r="AA31" s="7">
        <v>1513</v>
      </c>
      <c r="AB31" t="s">
        <v>580</v>
      </c>
      <c r="AC31" s="18" t="s">
        <v>469</v>
      </c>
      <c r="AD31" s="19">
        <v>4433</v>
      </c>
      <c r="AE31" s="31">
        <v>3</v>
      </c>
      <c r="AF31" s="31">
        <f t="shared" si="6"/>
        <v>379811.39362335205</v>
      </c>
      <c r="AG31" s="31">
        <v>11940</v>
      </c>
      <c r="AH31" s="31">
        <v>2</v>
      </c>
      <c r="AI31" s="31">
        <v>3980</v>
      </c>
      <c r="AJ31" s="32">
        <v>126603.796875</v>
      </c>
      <c r="AK31" s="32">
        <v>61229.94140625</v>
      </c>
      <c r="AL31" s="12">
        <v>0.40000000596046448</v>
      </c>
      <c r="AM31" s="12">
        <v>5.3499999046325684</v>
      </c>
      <c r="AN31" s="12">
        <v>2.5999999046325684</v>
      </c>
      <c r="AO31" s="12">
        <v>2.7999999523162842</v>
      </c>
      <c r="AP31" s="1" t="s">
        <v>48</v>
      </c>
      <c r="AQ31" s="13">
        <v>0</v>
      </c>
      <c r="AR31" s="13">
        <v>0</v>
      </c>
      <c r="AS31" s="13">
        <v>4.9999997019767761E-2</v>
      </c>
      <c r="AT31" s="13">
        <v>3.6399998664855957</v>
      </c>
      <c r="AU31" s="13">
        <f t="shared" si="4"/>
        <v>4.7714999198913572</v>
      </c>
      <c r="AV31" s="13">
        <f t="shared" si="5"/>
        <v>23.398499679565429</v>
      </c>
      <c r="AW31" s="10" t="str">
        <f>HYPERLINK("https://sellercentral.amazon.com/abis/Display/ItemSelected?asin=B073VL4WKN","Add to SC")</f>
        <v>Add to SC</v>
      </c>
      <c r="AX31" s="14"/>
      <c r="AZ31" s="14"/>
      <c r="BC31" s="14"/>
      <c r="BD31" s="14"/>
    </row>
    <row r="32" spans="1:56" x14ac:dyDescent="0.2">
      <c r="A32" s="1" t="s">
        <v>187</v>
      </c>
      <c r="B32" s="6">
        <v>5.869999885559082</v>
      </c>
      <c r="E32" s="7">
        <v>0</v>
      </c>
      <c r="F32" s="6">
        <v>0</v>
      </c>
      <c r="G32" s="1" t="s">
        <v>188</v>
      </c>
      <c r="H32" s="1" t="s">
        <v>188</v>
      </c>
      <c r="I32" s="1" t="s">
        <v>189</v>
      </c>
      <c r="J32" s="8">
        <v>0</v>
      </c>
      <c r="K32" s="9">
        <v>1</v>
      </c>
      <c r="L32" s="9">
        <v>2</v>
      </c>
      <c r="M32" s="1" t="s">
        <v>190</v>
      </c>
      <c r="N32" s="24" t="s">
        <v>202</v>
      </c>
      <c r="O32" s="35" t="s">
        <v>579</v>
      </c>
      <c r="P32" s="35" t="s">
        <v>579</v>
      </c>
      <c r="Q32" s="14" t="s">
        <v>511</v>
      </c>
      <c r="R32" s="1" t="s">
        <v>191</v>
      </c>
      <c r="S32" s="10" t="str">
        <f>HYPERLINK("https://www.amazon.com/dp/B073P8B89D","B073P8B89D")</f>
        <v>B073P8B89D</v>
      </c>
      <c r="T32" s="6">
        <f t="shared" si="0"/>
        <v>11.739999771118164</v>
      </c>
      <c r="U32" s="27">
        <v>23.469999313354492</v>
      </c>
      <c r="V32" s="27">
        <v>23.479999542236328</v>
      </c>
      <c r="W32" s="27">
        <v>22.809999465942383</v>
      </c>
      <c r="X32" s="27">
        <f t="shared" si="1"/>
        <v>4.6894996196031578</v>
      </c>
      <c r="Y32" s="21">
        <f t="shared" si="2"/>
        <v>0.39944631269413655</v>
      </c>
      <c r="Z32" s="11">
        <f t="shared" si="3"/>
        <v>0.19980825550918616</v>
      </c>
      <c r="AA32" s="7">
        <v>10946</v>
      </c>
      <c r="AB32" t="s">
        <v>580</v>
      </c>
      <c r="AC32" s="18" t="s">
        <v>471</v>
      </c>
      <c r="AD32" s="19">
        <v>2541</v>
      </c>
      <c r="AE32" s="31">
        <v>11</v>
      </c>
      <c r="AF32" s="31">
        <f t="shared" si="6"/>
        <v>47174.698619842529</v>
      </c>
      <c r="AG32" s="31">
        <v>2010</v>
      </c>
      <c r="AH32" s="31">
        <v>6</v>
      </c>
      <c r="AI32" s="31">
        <v>287</v>
      </c>
      <c r="AJ32" s="32">
        <v>6739.240234375</v>
      </c>
      <c r="AK32" s="32">
        <v>1347.22998046875</v>
      </c>
      <c r="AL32" s="12">
        <v>0.25</v>
      </c>
      <c r="AM32" s="12">
        <v>5.5</v>
      </c>
      <c r="AN32" s="12">
        <v>1.6000000238418579</v>
      </c>
      <c r="AO32" s="12">
        <v>3.9000000953674316</v>
      </c>
      <c r="AP32" s="1" t="s">
        <v>48</v>
      </c>
      <c r="AQ32" s="13">
        <v>0</v>
      </c>
      <c r="AR32" s="13">
        <v>0</v>
      </c>
      <c r="AS32" s="13">
        <v>4.9999997019767761E-2</v>
      </c>
      <c r="AT32" s="13">
        <v>3.4700000286102295</v>
      </c>
      <c r="AU32" s="13">
        <f t="shared" si="4"/>
        <v>3.5204998970031736</v>
      </c>
      <c r="AV32" s="13">
        <f t="shared" si="5"/>
        <v>16.47949938774109</v>
      </c>
      <c r="AW32" s="10" t="str">
        <f>HYPERLINK("https://sellercentral.amazon.com/abis/Display/ItemSelected?asin=B073P8B89D","Add to SC")</f>
        <v>Add to SC</v>
      </c>
      <c r="AX32" s="14"/>
      <c r="AZ32" s="14"/>
      <c r="BC32" s="14"/>
      <c r="BD32" s="14"/>
    </row>
    <row r="33" spans="1:56" x14ac:dyDescent="0.2">
      <c r="A33" s="1" t="s">
        <v>147</v>
      </c>
      <c r="B33" s="6">
        <v>8.75</v>
      </c>
      <c r="E33" s="7">
        <v>0</v>
      </c>
      <c r="F33" s="6">
        <v>0</v>
      </c>
      <c r="G33" s="1" t="s">
        <v>148</v>
      </c>
      <c r="H33" s="1" t="s">
        <v>149</v>
      </c>
      <c r="I33" s="1" t="s">
        <v>110</v>
      </c>
      <c r="J33" s="8">
        <v>0</v>
      </c>
      <c r="K33" s="9">
        <v>1</v>
      </c>
      <c r="L33" s="9">
        <v>1</v>
      </c>
      <c r="M33" s="1" t="s">
        <v>150</v>
      </c>
      <c r="N33" s="24" t="s">
        <v>208</v>
      </c>
      <c r="O33" s="35" t="s">
        <v>579</v>
      </c>
      <c r="P33" s="35" t="s">
        <v>579</v>
      </c>
      <c r="Q33" s="14" t="s">
        <v>512</v>
      </c>
      <c r="R33" s="1" t="s">
        <v>151</v>
      </c>
      <c r="S33" s="10" t="str">
        <f>HYPERLINK("https://www.amazon.com/dp/B06Y2M32Q7","B06Y2M32Q7")</f>
        <v>B06Y2M32Q7</v>
      </c>
      <c r="T33" s="6">
        <f t="shared" si="0"/>
        <v>8.75</v>
      </c>
      <c r="U33" s="27">
        <v>34.990001678466797</v>
      </c>
      <c r="V33" s="27">
        <v>34.990001678466797</v>
      </c>
      <c r="W33" s="27">
        <v>34.990001678466797</v>
      </c>
      <c r="X33" s="27">
        <f t="shared" si="1"/>
        <v>14.951501613855363</v>
      </c>
      <c r="Y33" s="21">
        <f t="shared" si="2"/>
        <v>1.7087430415834701</v>
      </c>
      <c r="Z33" s="11">
        <f t="shared" si="3"/>
        <v>0.42730782785462595</v>
      </c>
      <c r="AA33" s="7">
        <v>1699</v>
      </c>
      <c r="AB33" t="s">
        <v>580</v>
      </c>
      <c r="AC33" s="18" t="s">
        <v>481</v>
      </c>
      <c r="AD33" s="19">
        <v>6782</v>
      </c>
      <c r="AE33" s="31">
        <v>6</v>
      </c>
      <c r="AF33" s="31">
        <f t="shared" si="6"/>
        <v>383140.51837921143</v>
      </c>
      <c r="AG33" s="31">
        <v>10950</v>
      </c>
      <c r="AH33" s="31">
        <v>3</v>
      </c>
      <c r="AI33" s="31">
        <v>2738</v>
      </c>
      <c r="AJ33" s="32">
        <v>95785.1328125</v>
      </c>
      <c r="AK33" s="32">
        <v>40936.62109375</v>
      </c>
      <c r="AL33" s="12">
        <v>2.25</v>
      </c>
      <c r="AM33" s="12">
        <v>8.8599996566772461</v>
      </c>
      <c r="AN33" s="12">
        <v>5.3499999046325684</v>
      </c>
      <c r="AO33" s="12">
        <v>5.429999828338623</v>
      </c>
      <c r="AP33" s="1" t="s">
        <v>48</v>
      </c>
      <c r="AQ33" s="13">
        <v>0</v>
      </c>
      <c r="AR33" s="13">
        <v>0</v>
      </c>
      <c r="AS33" s="13">
        <v>0.35999998450279236</v>
      </c>
      <c r="AT33" s="13">
        <v>5.679999828338623</v>
      </c>
      <c r="AU33" s="13">
        <f t="shared" si="4"/>
        <v>5.248500251770019</v>
      </c>
      <c r="AV33" s="13">
        <f t="shared" si="5"/>
        <v>24.061501598358156</v>
      </c>
      <c r="AW33" s="10" t="str">
        <f>HYPERLINK("https://sellercentral.amazon.com/abis/Display/ItemSelected?asin=B06Y2M32Q7","Add to SC")</f>
        <v>Add to SC</v>
      </c>
      <c r="AX33" s="14"/>
      <c r="AZ33" s="14"/>
      <c r="BC33" s="14"/>
      <c r="BD33" s="14"/>
    </row>
    <row r="34" spans="1:56" x14ac:dyDescent="0.2">
      <c r="A34" s="1" t="s">
        <v>285</v>
      </c>
      <c r="B34" s="6">
        <v>6.9800000190734863</v>
      </c>
      <c r="E34" s="7">
        <v>0</v>
      </c>
      <c r="F34" s="6">
        <v>0</v>
      </c>
      <c r="G34" s="1" t="s">
        <v>286</v>
      </c>
      <c r="H34" s="1" t="s">
        <v>287</v>
      </c>
      <c r="I34" s="1" t="s">
        <v>86</v>
      </c>
      <c r="J34" s="8">
        <v>0</v>
      </c>
      <c r="K34" s="9">
        <v>1</v>
      </c>
      <c r="L34" s="9">
        <v>1</v>
      </c>
      <c r="M34" s="1" t="s">
        <v>288</v>
      </c>
      <c r="N34" s="24" t="s">
        <v>513</v>
      </c>
      <c r="O34" s="35" t="s">
        <v>579</v>
      </c>
      <c r="P34" s="35" t="s">
        <v>579</v>
      </c>
      <c r="Q34" s="14" t="s">
        <v>514</v>
      </c>
      <c r="R34" s="1" t="s">
        <v>289</v>
      </c>
      <c r="S34" s="10" t="str">
        <f>HYPERLINK("https://www.amazon.com/dp/B01MYCRJVR","B01MYCRJVR")</f>
        <v>B01MYCRJVR</v>
      </c>
      <c r="T34" s="6">
        <f t="shared" ref="T34:T65" si="7">((1 - J34) * B34)*L34/K34</f>
        <v>6.9800000190734863</v>
      </c>
      <c r="U34" s="27">
        <v>27.889999389648438</v>
      </c>
      <c r="V34" s="27">
        <v>27.899999618530273</v>
      </c>
      <c r="W34" s="28"/>
      <c r="X34" s="27">
        <f t="shared" ref="X34:X65" si="8">AV34-T34-AQ34-AS34-AR34</f>
        <v>13.236499433964489</v>
      </c>
      <c r="Y34" s="21">
        <f t="shared" ref="Y34:Y65" si="9">X34/T34</f>
        <v>1.8963466185952074</v>
      </c>
      <c r="Z34" s="11">
        <f t="shared" ref="Z34:Z65" si="10">X34/U34</f>
        <v>0.4745966197072527</v>
      </c>
      <c r="AA34" s="7">
        <v>6011</v>
      </c>
      <c r="AB34" t="s">
        <v>580</v>
      </c>
      <c r="AC34" s="18" t="s">
        <v>469</v>
      </c>
      <c r="AD34" s="19">
        <v>4172</v>
      </c>
      <c r="AE34" s="31">
        <v>2</v>
      </c>
      <c r="AF34" s="31">
        <f t="shared" si="6"/>
        <v>104587.49771118164</v>
      </c>
      <c r="AG34" s="31">
        <v>3750</v>
      </c>
      <c r="AH34" s="31">
        <v>2</v>
      </c>
      <c r="AI34" s="31">
        <v>1250</v>
      </c>
      <c r="AJ34" s="32">
        <v>34862.5</v>
      </c>
      <c r="AK34" s="32">
        <v>16547.919921875</v>
      </c>
      <c r="AL34" s="12">
        <v>0.15000000596046448</v>
      </c>
      <c r="AM34" s="12">
        <v>3.7400000095367432</v>
      </c>
      <c r="AN34" s="12">
        <v>1.8500000238418579</v>
      </c>
      <c r="AO34" s="12">
        <v>1.8899999856948853</v>
      </c>
      <c r="AP34" s="1" t="s">
        <v>48</v>
      </c>
      <c r="AQ34" s="13">
        <v>0</v>
      </c>
      <c r="AR34" s="13">
        <v>0</v>
      </c>
      <c r="AS34" s="13">
        <v>1.9999999552965164E-2</v>
      </c>
      <c r="AT34" s="13">
        <v>3.4700000286102295</v>
      </c>
      <c r="AU34" s="13">
        <f t="shared" si="4"/>
        <v>4.1834999084472653</v>
      </c>
      <c r="AV34" s="13">
        <f t="shared" ref="AV34:AV65" si="11">U34-AT34-AU34</f>
        <v>20.236499452590941</v>
      </c>
      <c r="AW34" s="10" t="str">
        <f>HYPERLINK("https://sellercentral.amazon.com/abis/Display/ItemSelected?asin=B01MYCRJVR","Add to SC")</f>
        <v>Add to SC</v>
      </c>
      <c r="AX34" s="14"/>
      <c r="AZ34" s="14"/>
      <c r="BC34" s="14"/>
      <c r="BD34" s="14"/>
    </row>
    <row r="35" spans="1:56" x14ac:dyDescent="0.2">
      <c r="A35" s="1" t="s">
        <v>290</v>
      </c>
      <c r="B35" s="6">
        <v>5.4000000953674316</v>
      </c>
      <c r="E35" s="7">
        <v>0</v>
      </c>
      <c r="F35" s="6">
        <v>0</v>
      </c>
      <c r="G35" s="1" t="s">
        <v>188</v>
      </c>
      <c r="H35" s="1" t="s">
        <v>188</v>
      </c>
      <c r="I35" s="1" t="s">
        <v>188</v>
      </c>
      <c r="J35" s="8">
        <v>0</v>
      </c>
      <c r="K35" s="9">
        <v>1</v>
      </c>
      <c r="L35" s="9">
        <v>2</v>
      </c>
      <c r="M35" s="1" t="s">
        <v>291</v>
      </c>
      <c r="N35" s="24" t="s">
        <v>218</v>
      </c>
      <c r="O35" s="35" t="s">
        <v>579</v>
      </c>
      <c r="P35" s="35" t="s">
        <v>579</v>
      </c>
      <c r="Q35" s="14" t="s">
        <v>515</v>
      </c>
      <c r="R35" s="1" t="s">
        <v>292</v>
      </c>
      <c r="S35" s="10" t="str">
        <f>HYPERLINK("https://www.amazon.com/dp/B01MTJXU1Y","B01MTJXU1Y")</f>
        <v>B01MTJXU1Y</v>
      </c>
      <c r="T35" s="6">
        <f t="shared" si="7"/>
        <v>10.800000190734863</v>
      </c>
      <c r="U35" s="27">
        <v>21.600000381469727</v>
      </c>
      <c r="V35" s="27">
        <v>21.600000381469727</v>
      </c>
      <c r="W35" s="27">
        <v>21.600000381469727</v>
      </c>
      <c r="X35" s="27">
        <f t="shared" si="8"/>
        <v>3.8900002676993601</v>
      </c>
      <c r="Y35" s="21">
        <f t="shared" si="9"/>
        <v>0.36018520361106338</v>
      </c>
      <c r="Z35" s="11">
        <f t="shared" si="10"/>
        <v>0.18009260180553169</v>
      </c>
      <c r="AA35" s="7">
        <v>17663</v>
      </c>
      <c r="AB35" t="s">
        <v>580</v>
      </c>
      <c r="AC35" s="18" t="s">
        <v>469</v>
      </c>
      <c r="AD35" s="19">
        <v>378</v>
      </c>
      <c r="AE35" s="31">
        <v>6</v>
      </c>
      <c r="AF35" s="31">
        <f t="shared" si="6"/>
        <v>25272.00044631958</v>
      </c>
      <c r="AG35" s="31">
        <v>1170</v>
      </c>
      <c r="AH35" s="31">
        <v>6</v>
      </c>
      <c r="AI35" s="31">
        <v>167</v>
      </c>
      <c r="AJ35" s="32">
        <v>3610.2900390625</v>
      </c>
      <c r="AK35" s="32">
        <v>650.41998291015625</v>
      </c>
      <c r="AL35" s="12">
        <v>0.40000000596046448</v>
      </c>
      <c r="AM35" s="12">
        <v>4.570000171661377</v>
      </c>
      <c r="AN35" s="12">
        <v>1.5700000524520874</v>
      </c>
      <c r="AO35" s="12">
        <v>2.869999885559082</v>
      </c>
      <c r="AP35" s="1" t="s">
        <v>48</v>
      </c>
      <c r="AQ35" s="13">
        <v>0</v>
      </c>
      <c r="AR35" s="13">
        <v>0</v>
      </c>
      <c r="AS35" s="13">
        <v>2.9999999329447746E-2</v>
      </c>
      <c r="AT35" s="13">
        <v>3.6399998664855957</v>
      </c>
      <c r="AU35" s="13">
        <f t="shared" si="4"/>
        <v>3.2400000572204588</v>
      </c>
      <c r="AV35" s="13">
        <f t="shared" si="11"/>
        <v>14.720000457763671</v>
      </c>
      <c r="AW35" s="10" t="str">
        <f>HYPERLINK("https://sellercentral.amazon.com/abis/Display/ItemSelected?asin=B01MTJXU1Y","Add to SC")</f>
        <v>Add to SC</v>
      </c>
      <c r="AX35" s="14"/>
      <c r="AZ35" s="14"/>
      <c r="BC35" s="14"/>
      <c r="BD35" s="14"/>
    </row>
    <row r="36" spans="1:56" x14ac:dyDescent="0.2">
      <c r="A36" s="1" t="s">
        <v>93</v>
      </c>
      <c r="B36" s="6">
        <v>9.1899995803833008</v>
      </c>
      <c r="E36" s="7">
        <v>0</v>
      </c>
      <c r="F36" s="6">
        <v>0</v>
      </c>
      <c r="G36" s="1" t="s">
        <v>94</v>
      </c>
      <c r="H36" s="1" t="s">
        <v>86</v>
      </c>
      <c r="I36" s="1" t="s">
        <v>94</v>
      </c>
      <c r="J36" s="8">
        <v>0</v>
      </c>
      <c r="K36" s="9">
        <v>1</v>
      </c>
      <c r="L36" s="9">
        <v>1</v>
      </c>
      <c r="M36" s="1" t="s">
        <v>95</v>
      </c>
      <c r="N36" s="24" t="s">
        <v>86</v>
      </c>
      <c r="O36" s="35" t="s">
        <v>579</v>
      </c>
      <c r="P36" s="35" t="s">
        <v>579</v>
      </c>
      <c r="Q36" s="14" t="s">
        <v>516</v>
      </c>
      <c r="R36" s="1" t="s">
        <v>96</v>
      </c>
      <c r="S36" s="10" t="str">
        <f>HYPERLINK("https://www.amazon.com/dp/B01M0BJEQN","B01M0BJEQN")</f>
        <v>B01M0BJEQN</v>
      </c>
      <c r="T36" s="6">
        <f t="shared" si="7"/>
        <v>9.1899995803833008</v>
      </c>
      <c r="U36" s="27">
        <v>36.770000457763672</v>
      </c>
      <c r="V36" s="28"/>
      <c r="W36" s="27">
        <v>36.779998779296875</v>
      </c>
      <c r="X36" s="27">
        <f t="shared" si="8"/>
        <v>7.3076011657714837</v>
      </c>
      <c r="Y36" s="21">
        <f t="shared" si="9"/>
        <v>0.7951688247483788</v>
      </c>
      <c r="Z36" s="11">
        <f t="shared" si="10"/>
        <v>0.19873813094360585</v>
      </c>
      <c r="AA36" s="7">
        <v>13107</v>
      </c>
      <c r="AB36" t="s">
        <v>580</v>
      </c>
      <c r="AC36" s="18" t="s">
        <v>476</v>
      </c>
      <c r="AD36" s="19">
        <v>298</v>
      </c>
      <c r="AE36" s="31">
        <v>14</v>
      </c>
      <c r="AF36" s="31">
        <f t="shared" si="6"/>
        <v>60670.500755310059</v>
      </c>
      <c r="AG36" s="31">
        <v>1650</v>
      </c>
      <c r="AH36" s="31">
        <v>11</v>
      </c>
      <c r="AI36" s="31">
        <v>138</v>
      </c>
      <c r="AJ36" s="32">
        <v>5055.8798828125</v>
      </c>
      <c r="AK36" s="32">
        <v>1004.97998046875</v>
      </c>
      <c r="AL36" s="12">
        <v>7.9499998092651367</v>
      </c>
      <c r="AM36" s="12">
        <v>21.600000381469727</v>
      </c>
      <c r="AN36" s="12">
        <v>9.6999998092651367</v>
      </c>
      <c r="AO36" s="12">
        <v>10.300000190734863</v>
      </c>
      <c r="AP36" s="1" t="s">
        <v>97</v>
      </c>
      <c r="AQ36" s="13">
        <v>0</v>
      </c>
      <c r="AR36" s="13">
        <v>0</v>
      </c>
      <c r="AS36" s="13">
        <v>1.5</v>
      </c>
      <c r="AT36" s="13">
        <v>14.359999656677246</v>
      </c>
      <c r="AU36" s="13">
        <f>U36*0.12</f>
        <v>4.4124000549316404</v>
      </c>
      <c r="AV36" s="13">
        <f t="shared" si="11"/>
        <v>17.997600746154784</v>
      </c>
      <c r="AW36" s="10" t="str">
        <f>HYPERLINK("https://sellercentral.amazon.com/abis/Display/ItemSelected?asin=B01M0BJEQN","Add to SC")</f>
        <v>Add to SC</v>
      </c>
      <c r="AX36" s="14"/>
      <c r="AZ36" s="14"/>
      <c r="BC36" s="14"/>
      <c r="BD36" s="14"/>
    </row>
    <row r="37" spans="1:56" x14ac:dyDescent="0.2">
      <c r="A37" s="1" t="s">
        <v>162</v>
      </c>
      <c r="B37" s="6">
        <v>7.5699996948242188</v>
      </c>
      <c r="E37" s="7">
        <v>0</v>
      </c>
      <c r="F37" s="6">
        <v>0</v>
      </c>
      <c r="G37" s="1" t="s">
        <v>94</v>
      </c>
      <c r="H37" s="1" t="s">
        <v>86</v>
      </c>
      <c r="I37" s="1" t="s">
        <v>163</v>
      </c>
      <c r="J37" s="8">
        <v>0</v>
      </c>
      <c r="K37" s="9">
        <v>1</v>
      </c>
      <c r="L37" s="9">
        <v>1</v>
      </c>
      <c r="M37" s="1" t="s">
        <v>95</v>
      </c>
      <c r="N37" s="24" t="s">
        <v>517</v>
      </c>
      <c r="O37" s="35" t="s">
        <v>579</v>
      </c>
      <c r="P37" s="35" t="s">
        <v>579</v>
      </c>
      <c r="Q37" s="14" t="s">
        <v>518</v>
      </c>
      <c r="R37" s="1" t="s">
        <v>164</v>
      </c>
      <c r="S37" s="10" t="str">
        <f>HYPERLINK("https://www.amazon.com/dp/B01LZZUGXJ","B01LZZUGXJ")</f>
        <v>B01LZZUGXJ</v>
      </c>
      <c r="T37" s="6">
        <f t="shared" si="7"/>
        <v>7.5699996948242188</v>
      </c>
      <c r="U37" s="27">
        <v>30.280000686645508</v>
      </c>
      <c r="V37" s="28"/>
      <c r="W37" s="27">
        <v>30.280000686645508</v>
      </c>
      <c r="X37" s="27">
        <f t="shared" si="8"/>
        <v>1.8264009094238283</v>
      </c>
      <c r="Y37" s="21">
        <f t="shared" si="9"/>
        <v>0.24126829366619132</v>
      </c>
      <c r="Z37" s="11">
        <f t="shared" si="10"/>
        <v>6.0317069617152684E-2</v>
      </c>
      <c r="AA37" s="7">
        <v>12091</v>
      </c>
      <c r="AB37" t="s">
        <v>580</v>
      </c>
      <c r="AC37" s="18" t="s">
        <v>476</v>
      </c>
      <c r="AD37" s="19">
        <v>298</v>
      </c>
      <c r="AE37" s="31">
        <v>12</v>
      </c>
      <c r="AF37" s="31">
        <f t="shared" si="6"/>
        <v>54504.001235961914</v>
      </c>
      <c r="AG37" s="31">
        <v>1800</v>
      </c>
      <c r="AH37" s="31">
        <v>7</v>
      </c>
      <c r="AI37" s="31">
        <v>225</v>
      </c>
      <c r="AJ37" s="32">
        <v>6813</v>
      </c>
      <c r="AK37" s="32">
        <v>411.989990234375</v>
      </c>
      <c r="AL37" s="12">
        <v>10.649999618530273</v>
      </c>
      <c r="AM37" s="12">
        <v>17.600000381469727</v>
      </c>
      <c r="AN37" s="12">
        <v>11.899999618530273</v>
      </c>
      <c r="AO37" s="12">
        <v>12</v>
      </c>
      <c r="AP37" s="1" t="s">
        <v>97</v>
      </c>
      <c r="AQ37" s="13">
        <v>0</v>
      </c>
      <c r="AR37" s="13">
        <v>0</v>
      </c>
      <c r="AS37" s="13">
        <v>1.75</v>
      </c>
      <c r="AT37" s="13">
        <v>15.5</v>
      </c>
      <c r="AU37" s="13">
        <f>U37*0.12</f>
        <v>3.6336000823974608</v>
      </c>
      <c r="AV37" s="13">
        <f t="shared" si="11"/>
        <v>11.146400604248047</v>
      </c>
      <c r="AW37" s="10" t="str">
        <f>HYPERLINK("https://sellercentral.amazon.com/abis/Display/ItemSelected?asin=B01LZZUGXJ","Add to SC")</f>
        <v>Add to SC</v>
      </c>
      <c r="AX37" s="14"/>
      <c r="AZ37" s="14"/>
      <c r="BC37" s="14"/>
      <c r="BD37" s="14"/>
    </row>
    <row r="38" spans="1:56" x14ac:dyDescent="0.2">
      <c r="A38" s="1" t="s">
        <v>337</v>
      </c>
      <c r="B38" s="6">
        <v>7.5</v>
      </c>
      <c r="E38" s="7">
        <v>0</v>
      </c>
      <c r="F38" s="6">
        <v>0</v>
      </c>
      <c r="G38" s="1" t="s">
        <v>338</v>
      </c>
      <c r="H38" s="1" t="s">
        <v>338</v>
      </c>
      <c r="I38" s="1" t="s">
        <v>339</v>
      </c>
      <c r="J38" s="8">
        <v>0</v>
      </c>
      <c r="K38" s="9">
        <v>1</v>
      </c>
      <c r="L38" s="9">
        <v>2</v>
      </c>
      <c r="M38" s="1" t="s">
        <v>340</v>
      </c>
      <c r="N38" s="24" t="s">
        <v>188</v>
      </c>
      <c r="O38" s="35" t="s">
        <v>579</v>
      </c>
      <c r="P38" s="35" t="s">
        <v>579</v>
      </c>
      <c r="Q38" s="14" t="s">
        <v>519</v>
      </c>
      <c r="R38" s="1" t="s">
        <v>341</v>
      </c>
      <c r="S38" s="10" t="str">
        <f>HYPERLINK("https://www.amazon.com/dp/B01HSFBCOW","B01HSFBCOW")</f>
        <v>B01HSFBCOW</v>
      </c>
      <c r="T38" s="6">
        <f t="shared" si="7"/>
        <v>15</v>
      </c>
      <c r="U38" s="27">
        <v>29.969999313354492</v>
      </c>
      <c r="V38" s="27">
        <v>29.979999542236328</v>
      </c>
      <c r="W38" s="27">
        <v>29.979999542236328</v>
      </c>
      <c r="X38" s="27">
        <f t="shared" si="8"/>
        <v>6.7844995528459542</v>
      </c>
      <c r="Y38" s="21">
        <f t="shared" si="9"/>
        <v>0.45229997018973028</v>
      </c>
      <c r="Z38" s="11">
        <f t="shared" si="10"/>
        <v>0.22637636664285182</v>
      </c>
      <c r="AA38" s="7">
        <v>4201</v>
      </c>
      <c r="AB38" t="s">
        <v>580</v>
      </c>
      <c r="AC38" s="18" t="s">
        <v>467</v>
      </c>
      <c r="AD38" s="19">
        <v>2862</v>
      </c>
      <c r="AE38" s="31">
        <v>8</v>
      </c>
      <c r="AF38" s="31">
        <f t="shared" si="6"/>
        <v>156443.39641571045</v>
      </c>
      <c r="AG38" s="31">
        <v>5220</v>
      </c>
      <c r="AH38" s="31">
        <v>2</v>
      </c>
      <c r="AI38" s="31">
        <v>1740</v>
      </c>
      <c r="AJ38" s="32">
        <v>52147.80078125</v>
      </c>
      <c r="AK38" s="32">
        <v>11804.2001953125</v>
      </c>
      <c r="AL38" s="12">
        <v>0.60000002384185791</v>
      </c>
      <c r="AM38" s="12">
        <v>8.8199996948242188</v>
      </c>
      <c r="AN38" s="12">
        <v>2.0099999904632568</v>
      </c>
      <c r="AO38" s="12">
        <v>2.0499999523162842</v>
      </c>
      <c r="AP38" s="1" t="s">
        <v>48</v>
      </c>
      <c r="AQ38" s="13">
        <v>0</v>
      </c>
      <c r="AR38" s="13">
        <v>0</v>
      </c>
      <c r="AS38" s="13">
        <v>4.9999997019767761E-2</v>
      </c>
      <c r="AT38" s="13">
        <v>3.6399998664855957</v>
      </c>
      <c r="AU38" s="13">
        <f t="shared" ref="AU38:AU70" si="12">U38*0.15</f>
        <v>4.4954998970031737</v>
      </c>
      <c r="AV38" s="13">
        <f t="shared" si="11"/>
        <v>21.834499549865722</v>
      </c>
      <c r="AW38" s="10" t="str">
        <f>HYPERLINK("https://sellercentral.amazon.com/abis/Display/ItemSelected?asin=B01HSFBCOW","Add to SC")</f>
        <v>Add to SC</v>
      </c>
      <c r="AX38" s="14"/>
      <c r="AZ38" s="14"/>
      <c r="BC38" s="14"/>
      <c r="BD38" s="14"/>
    </row>
    <row r="39" spans="1:56" x14ac:dyDescent="0.2">
      <c r="A39" s="1" t="s">
        <v>368</v>
      </c>
      <c r="B39" s="6">
        <v>8.75</v>
      </c>
      <c r="E39" s="7">
        <v>0</v>
      </c>
      <c r="F39" s="6">
        <v>0</v>
      </c>
      <c r="G39" s="1" t="s">
        <v>148</v>
      </c>
      <c r="H39" s="1" t="s">
        <v>149</v>
      </c>
      <c r="I39" s="1" t="s">
        <v>369</v>
      </c>
      <c r="J39" s="8">
        <v>0</v>
      </c>
      <c r="K39" s="9">
        <v>1</v>
      </c>
      <c r="L39" s="9">
        <v>1</v>
      </c>
      <c r="M39" s="1" t="s">
        <v>150</v>
      </c>
      <c r="N39" s="24" t="s">
        <v>238</v>
      </c>
      <c r="O39" s="35" t="s">
        <v>579</v>
      </c>
      <c r="P39" s="35" t="s">
        <v>579</v>
      </c>
      <c r="Q39" s="14" t="s">
        <v>520</v>
      </c>
      <c r="R39" s="1" t="s">
        <v>370</v>
      </c>
      <c r="S39" s="10" t="str">
        <f>HYPERLINK("https://www.amazon.com/dp/B01HH9GXLQ","B01HH9GXLQ")</f>
        <v>B01HH9GXLQ</v>
      </c>
      <c r="T39" s="6">
        <f t="shared" si="7"/>
        <v>8.75</v>
      </c>
      <c r="U39" s="27">
        <v>34.990001678466797</v>
      </c>
      <c r="V39" s="27">
        <v>34.990001678466797</v>
      </c>
      <c r="W39" s="27">
        <v>34.990001678466797</v>
      </c>
      <c r="X39" s="27">
        <f t="shared" si="8"/>
        <v>17.161501413583757</v>
      </c>
      <c r="Y39" s="21">
        <f t="shared" si="9"/>
        <v>1.961314447266715</v>
      </c>
      <c r="Z39" s="11">
        <f t="shared" si="10"/>
        <v>0.49046872221629872</v>
      </c>
      <c r="AA39" s="7">
        <v>1745</v>
      </c>
      <c r="AB39" t="s">
        <v>580</v>
      </c>
      <c r="AC39" s="18" t="s">
        <v>481</v>
      </c>
      <c r="AD39" s="19">
        <v>6782</v>
      </c>
      <c r="AE39" s="31">
        <v>10</v>
      </c>
      <c r="AF39" s="31">
        <f t="shared" si="6"/>
        <v>375792.6180267334</v>
      </c>
      <c r="AG39" s="31">
        <v>10740</v>
      </c>
      <c r="AH39" s="31">
        <v>4</v>
      </c>
      <c r="AI39" s="31">
        <v>2148</v>
      </c>
      <c r="AJ39" s="32">
        <v>75158.5234375</v>
      </c>
      <c r="AK39" s="32">
        <v>36866.05859375</v>
      </c>
      <c r="AL39" s="12">
        <v>3.9999999105930328E-2</v>
      </c>
      <c r="AM39" s="12">
        <v>8.8199996948242188</v>
      </c>
      <c r="AN39" s="12">
        <v>5.3899998664855957</v>
      </c>
      <c r="AO39" s="12">
        <v>5.429999828338623</v>
      </c>
      <c r="AP39" s="1" t="s">
        <v>48</v>
      </c>
      <c r="AQ39" s="13">
        <v>0</v>
      </c>
      <c r="AR39" s="13">
        <v>0</v>
      </c>
      <c r="AS39" s="13">
        <v>0.35999998450279236</v>
      </c>
      <c r="AT39" s="13">
        <v>3.4700000286102295</v>
      </c>
      <c r="AU39" s="13">
        <f t="shared" si="12"/>
        <v>5.248500251770019</v>
      </c>
      <c r="AV39" s="13">
        <f t="shared" si="11"/>
        <v>26.271501398086549</v>
      </c>
      <c r="AW39" s="10" t="str">
        <f>HYPERLINK("https://sellercentral.amazon.com/abis/Display/ItemSelected?asin=B01HH9GXLQ","Add to SC")</f>
        <v>Add to SC</v>
      </c>
      <c r="AX39" s="14"/>
      <c r="AZ39" s="14"/>
      <c r="BC39" s="14"/>
      <c r="BD39" s="14"/>
    </row>
    <row r="40" spans="1:56" x14ac:dyDescent="0.2">
      <c r="A40" s="1" t="s">
        <v>325</v>
      </c>
      <c r="B40" s="6">
        <v>10.84999942779541</v>
      </c>
      <c r="E40" s="7">
        <v>0</v>
      </c>
      <c r="F40" s="6">
        <v>0</v>
      </c>
      <c r="G40" s="1" t="s">
        <v>188</v>
      </c>
      <c r="H40" s="1" t="s">
        <v>86</v>
      </c>
      <c r="I40" s="1" t="s">
        <v>326</v>
      </c>
      <c r="J40" s="8">
        <v>0</v>
      </c>
      <c r="K40" s="9">
        <v>1</v>
      </c>
      <c r="L40" s="9">
        <v>1</v>
      </c>
      <c r="M40" s="1" t="s">
        <v>323</v>
      </c>
      <c r="N40" s="24" t="s">
        <v>244</v>
      </c>
      <c r="O40" s="35" t="s">
        <v>579</v>
      </c>
      <c r="P40" s="35" t="s">
        <v>579</v>
      </c>
      <c r="Q40" s="14" t="s">
        <v>521</v>
      </c>
      <c r="R40" s="1" t="s">
        <v>327</v>
      </c>
      <c r="S40" s="10" t="str">
        <f>HYPERLINK("https://www.amazon.com/dp/B01DTOEZEA","B01DTOEZEA")</f>
        <v>B01DTOEZEA</v>
      </c>
      <c r="T40" s="6">
        <f t="shared" si="7"/>
        <v>10.84999942779541</v>
      </c>
      <c r="U40" s="27">
        <v>43.400001525878906</v>
      </c>
      <c r="V40" s="28"/>
      <c r="W40" s="27">
        <v>43.409999847412109</v>
      </c>
      <c r="X40" s="27">
        <f t="shared" si="8"/>
        <v>5.8800032138824463</v>
      </c>
      <c r="Y40" s="21">
        <f t="shared" si="9"/>
        <v>0.54193580866180679</v>
      </c>
      <c r="Z40" s="11">
        <f t="shared" si="10"/>
        <v>0.13548394025692073</v>
      </c>
      <c r="AA40" s="7">
        <v>13158</v>
      </c>
      <c r="AB40" t="s">
        <v>580</v>
      </c>
      <c r="AC40" s="18" t="s">
        <v>476</v>
      </c>
      <c r="AD40" s="19">
        <v>822</v>
      </c>
      <c r="AE40" s="31">
        <v>5</v>
      </c>
      <c r="AF40" s="31">
        <f t="shared" si="6"/>
        <v>71610.002517700195</v>
      </c>
      <c r="AG40" s="31">
        <v>1650</v>
      </c>
      <c r="AH40" s="31">
        <v>2</v>
      </c>
      <c r="AI40" s="31">
        <v>550</v>
      </c>
      <c r="AJ40" s="32">
        <v>23870</v>
      </c>
      <c r="AK40" s="32">
        <v>3234.969970703125</v>
      </c>
      <c r="AL40" s="12">
        <v>15.399999618530273</v>
      </c>
      <c r="AM40" s="12">
        <v>19.690000534057617</v>
      </c>
      <c r="AN40" s="12">
        <v>12.010000228881836</v>
      </c>
      <c r="AO40" s="12">
        <v>14.489999771118164</v>
      </c>
      <c r="AP40" s="1" t="s">
        <v>97</v>
      </c>
      <c r="AQ40" s="13">
        <v>0</v>
      </c>
      <c r="AR40" s="13">
        <v>0</v>
      </c>
      <c r="AS40" s="13">
        <v>2.3799998760223389</v>
      </c>
      <c r="AT40" s="13">
        <v>17.779998779296875</v>
      </c>
      <c r="AU40" s="13">
        <f t="shared" si="12"/>
        <v>6.5100002288818359</v>
      </c>
      <c r="AV40" s="13">
        <f t="shared" si="11"/>
        <v>19.110002517700195</v>
      </c>
      <c r="AW40" s="10" t="str">
        <f>HYPERLINK("https://sellercentral.amazon.com/abis/Display/ItemSelected?asin=B01DTOEZEA","Add to SC")</f>
        <v>Add to SC</v>
      </c>
      <c r="AX40" s="14"/>
      <c r="AZ40" s="14"/>
      <c r="BC40" s="14"/>
      <c r="BD40" s="14"/>
    </row>
    <row r="41" spans="1:56" x14ac:dyDescent="0.2">
      <c r="A41" s="1" t="s">
        <v>322</v>
      </c>
      <c r="B41" s="6">
        <v>10.84999942779541</v>
      </c>
      <c r="E41" s="7">
        <v>0</v>
      </c>
      <c r="F41" s="6">
        <v>0</v>
      </c>
      <c r="G41" s="1" t="s">
        <v>188</v>
      </c>
      <c r="H41" s="1" t="s">
        <v>86</v>
      </c>
      <c r="I41" s="1" t="s">
        <v>188</v>
      </c>
      <c r="J41" s="8">
        <v>0</v>
      </c>
      <c r="K41" s="9">
        <v>1</v>
      </c>
      <c r="L41" s="9">
        <v>1</v>
      </c>
      <c r="M41" s="1" t="s">
        <v>323</v>
      </c>
      <c r="N41" s="24" t="s">
        <v>248</v>
      </c>
      <c r="O41" s="35" t="s">
        <v>579</v>
      </c>
      <c r="P41" s="35" t="s">
        <v>579</v>
      </c>
      <c r="Q41" s="14" t="s">
        <v>522</v>
      </c>
      <c r="R41" s="1" t="s">
        <v>324</v>
      </c>
      <c r="S41" s="10" t="str">
        <f>HYPERLINK("https://www.amazon.com/dp/B01DTOEY3M","B01DTOEY3M")</f>
        <v>B01DTOEY3M</v>
      </c>
      <c r="T41" s="6">
        <f t="shared" si="7"/>
        <v>10.84999942779541</v>
      </c>
      <c r="U41" s="27">
        <v>43.400001525878906</v>
      </c>
      <c r="V41" s="28"/>
      <c r="W41" s="27">
        <v>43.409999847412109</v>
      </c>
      <c r="X41" s="27">
        <f t="shared" si="8"/>
        <v>4.4500019550323486</v>
      </c>
      <c r="Y41" s="21">
        <f t="shared" si="9"/>
        <v>0.41013845066501869</v>
      </c>
      <c r="Z41" s="11">
        <f t="shared" si="10"/>
        <v>0.10253460365384699</v>
      </c>
      <c r="AA41" s="7">
        <v>13158</v>
      </c>
      <c r="AB41" t="s">
        <v>580</v>
      </c>
      <c r="AC41" s="18" t="s">
        <v>476</v>
      </c>
      <c r="AD41" s="19">
        <v>822</v>
      </c>
      <c r="AE41" s="31">
        <v>3</v>
      </c>
      <c r="AF41" s="31">
        <f t="shared" si="6"/>
        <v>71610.002517700195</v>
      </c>
      <c r="AG41" s="31">
        <v>1650</v>
      </c>
      <c r="AH41" s="31">
        <v>2</v>
      </c>
      <c r="AI41" s="31">
        <v>550</v>
      </c>
      <c r="AJ41" s="32">
        <v>23870</v>
      </c>
      <c r="AK41" s="32">
        <v>2449.75</v>
      </c>
      <c r="AL41" s="12">
        <v>17.25</v>
      </c>
      <c r="AM41" s="12">
        <v>19.049999237060547</v>
      </c>
      <c r="AN41" s="12">
        <v>13.850000381469727</v>
      </c>
      <c r="AO41" s="12">
        <v>14.550000190734863</v>
      </c>
      <c r="AP41" s="1" t="s">
        <v>97</v>
      </c>
      <c r="AQ41" s="13">
        <v>0</v>
      </c>
      <c r="AR41" s="13">
        <v>0</v>
      </c>
      <c r="AS41" s="13">
        <v>2.6699998378753662</v>
      </c>
      <c r="AT41" s="13">
        <v>18.920000076293945</v>
      </c>
      <c r="AU41" s="13">
        <f t="shared" si="12"/>
        <v>6.5100002288818359</v>
      </c>
      <c r="AV41" s="13">
        <f t="shared" si="11"/>
        <v>17.970001220703125</v>
      </c>
      <c r="AW41" s="10" t="str">
        <f>HYPERLINK("https://sellercentral.amazon.com/abis/Display/ItemSelected?asin=B01DTOEY3M","Add to SC")</f>
        <v>Add to SC</v>
      </c>
      <c r="AX41" s="14"/>
      <c r="AZ41" s="14"/>
      <c r="BC41" s="14"/>
      <c r="BD41" s="14"/>
    </row>
    <row r="42" spans="1:56" x14ac:dyDescent="0.2">
      <c r="A42" s="1" t="s">
        <v>247</v>
      </c>
      <c r="B42" s="6">
        <v>6.2300000190734863</v>
      </c>
      <c r="E42" s="7">
        <v>0</v>
      </c>
      <c r="F42" s="6">
        <v>0</v>
      </c>
      <c r="G42" s="1" t="s">
        <v>248</v>
      </c>
      <c r="H42" s="1" t="s">
        <v>249</v>
      </c>
      <c r="I42" s="1" t="s">
        <v>250</v>
      </c>
      <c r="J42" s="8">
        <v>0</v>
      </c>
      <c r="K42" s="9">
        <v>1</v>
      </c>
      <c r="L42" s="9">
        <v>1</v>
      </c>
      <c r="M42" s="1" t="s">
        <v>251</v>
      </c>
      <c r="N42" s="24" t="s">
        <v>523</v>
      </c>
      <c r="O42" s="35" t="s">
        <v>579</v>
      </c>
      <c r="P42" s="35" t="s">
        <v>579</v>
      </c>
      <c r="Q42" s="14" t="s">
        <v>524</v>
      </c>
      <c r="R42" s="1" t="s">
        <v>252</v>
      </c>
      <c r="S42" s="10" t="str">
        <f>HYPERLINK("https://www.amazon.com/dp/B01AFRS978","B01AFRS978")</f>
        <v>B01AFRS978</v>
      </c>
      <c r="T42" s="6">
        <f t="shared" si="7"/>
        <v>6.2300000190734863</v>
      </c>
      <c r="U42" s="27">
        <v>24.889999389648438</v>
      </c>
      <c r="V42" s="27">
        <v>24.899999618530273</v>
      </c>
      <c r="W42" s="27">
        <v>32.040000915527344</v>
      </c>
      <c r="X42" s="27">
        <f t="shared" si="8"/>
        <v>11.206499597430231</v>
      </c>
      <c r="Y42" s="21">
        <f t="shared" si="9"/>
        <v>1.7987960775474989</v>
      </c>
      <c r="Z42" s="11">
        <f t="shared" si="10"/>
        <v>0.45024105553377108</v>
      </c>
      <c r="AA42" s="7">
        <v>14697</v>
      </c>
      <c r="AB42" t="s">
        <v>580</v>
      </c>
      <c r="AC42" s="18" t="s">
        <v>476</v>
      </c>
      <c r="AD42" s="19">
        <v>3153</v>
      </c>
      <c r="AE42" s="31">
        <v>6</v>
      </c>
      <c r="AF42" s="31">
        <f t="shared" si="6"/>
        <v>35841.59912109375</v>
      </c>
      <c r="AG42" s="31">
        <v>1440</v>
      </c>
      <c r="AH42" s="31">
        <v>2</v>
      </c>
      <c r="AI42" s="31">
        <v>480</v>
      </c>
      <c r="AJ42" s="32">
        <v>11947.2001953125</v>
      </c>
      <c r="AK42" s="32">
        <v>5377.77978515625</v>
      </c>
      <c r="AL42" s="12">
        <v>0.47999998927116394</v>
      </c>
      <c r="AM42" s="12">
        <v>4.4499998092651367</v>
      </c>
      <c r="AN42" s="12">
        <v>3.5799999237060547</v>
      </c>
      <c r="AO42" s="12">
        <v>3.7400000095367432</v>
      </c>
      <c r="AP42" s="1" t="s">
        <v>48</v>
      </c>
      <c r="AQ42" s="13">
        <v>0</v>
      </c>
      <c r="AR42" s="13">
        <v>0</v>
      </c>
      <c r="AS42" s="13">
        <v>7.9999998211860657E-2</v>
      </c>
      <c r="AT42" s="13">
        <v>3.6399998664855957</v>
      </c>
      <c r="AU42" s="13">
        <f t="shared" si="12"/>
        <v>3.7334999084472655</v>
      </c>
      <c r="AV42" s="13">
        <f t="shared" si="11"/>
        <v>17.516499614715578</v>
      </c>
      <c r="AW42" s="10" t="str">
        <f>HYPERLINK("https://sellercentral.amazon.com/abis/Display/ItemSelected?asin=B01AFRS978","Add to SC")</f>
        <v>Add to SC</v>
      </c>
      <c r="AX42" s="14"/>
      <c r="AZ42" s="14"/>
      <c r="BC42" s="14"/>
      <c r="BD42" s="14"/>
    </row>
    <row r="43" spans="1:56" x14ac:dyDescent="0.2">
      <c r="A43" s="1" t="s">
        <v>207</v>
      </c>
      <c r="B43" s="6">
        <v>6.190000057220459</v>
      </c>
      <c r="E43" s="7">
        <v>0</v>
      </c>
      <c r="F43" s="6">
        <v>0</v>
      </c>
      <c r="G43" s="1" t="s">
        <v>208</v>
      </c>
      <c r="H43" s="1" t="s">
        <v>208</v>
      </c>
      <c r="I43" s="1" t="s">
        <v>209</v>
      </c>
      <c r="J43" s="8">
        <v>0</v>
      </c>
      <c r="K43" s="9">
        <v>1</v>
      </c>
      <c r="L43" s="9">
        <v>1</v>
      </c>
      <c r="M43" s="1" t="s">
        <v>210</v>
      </c>
      <c r="N43" s="24" t="s">
        <v>260</v>
      </c>
      <c r="O43" s="35" t="s">
        <v>579</v>
      </c>
      <c r="P43" s="35" t="s">
        <v>579</v>
      </c>
      <c r="Q43" s="14" t="s">
        <v>525</v>
      </c>
      <c r="R43" s="1" t="s">
        <v>211</v>
      </c>
      <c r="S43" s="10" t="str">
        <f>HYPERLINK("https://www.amazon.com/dp/B019660RPG","B019660RPG")</f>
        <v>B019660RPG</v>
      </c>
      <c r="T43" s="6">
        <f t="shared" si="7"/>
        <v>6.190000057220459</v>
      </c>
      <c r="U43" s="27">
        <v>24.760000228881836</v>
      </c>
      <c r="V43" s="27">
        <v>24.760000228881836</v>
      </c>
      <c r="W43" s="27">
        <v>23.670000076293945</v>
      </c>
      <c r="X43" s="27">
        <f t="shared" si="8"/>
        <v>11.166000273823737</v>
      </c>
      <c r="Y43" s="21">
        <f t="shared" si="9"/>
        <v>1.8038772488861152</v>
      </c>
      <c r="Z43" s="11">
        <f t="shared" si="10"/>
        <v>0.45096931222152881</v>
      </c>
      <c r="AA43" s="7">
        <v>15594</v>
      </c>
      <c r="AB43" t="s">
        <v>580</v>
      </c>
      <c r="AC43" s="18" t="s">
        <v>467</v>
      </c>
      <c r="AD43" s="19">
        <v>1089</v>
      </c>
      <c r="AE43" s="31">
        <v>9</v>
      </c>
      <c r="AF43" s="31">
        <f t="shared" si="6"/>
        <v>33426.000308990479</v>
      </c>
      <c r="AG43" s="31">
        <v>1350</v>
      </c>
      <c r="AH43" s="31">
        <v>4</v>
      </c>
      <c r="AI43" s="31">
        <v>270</v>
      </c>
      <c r="AJ43" s="32">
        <v>6685.2001953125</v>
      </c>
      <c r="AK43" s="32">
        <v>3014.31005859375</v>
      </c>
      <c r="AL43" s="12">
        <v>0.62000000476837158</v>
      </c>
      <c r="AM43" s="12">
        <v>7.2399997711181641</v>
      </c>
      <c r="AN43" s="12">
        <v>1.5399999618530273</v>
      </c>
      <c r="AO43" s="12">
        <v>3.3499999046325684</v>
      </c>
      <c r="AP43" s="1" t="s">
        <v>48</v>
      </c>
      <c r="AQ43" s="13">
        <v>0</v>
      </c>
      <c r="AR43" s="13">
        <v>0</v>
      </c>
      <c r="AS43" s="13">
        <v>4.9999997019767761E-2</v>
      </c>
      <c r="AT43" s="13">
        <v>3.6399998664855957</v>
      </c>
      <c r="AU43" s="13">
        <f t="shared" si="12"/>
        <v>3.7140000343322752</v>
      </c>
      <c r="AV43" s="13">
        <f t="shared" si="11"/>
        <v>17.406000328063964</v>
      </c>
      <c r="AW43" s="10" t="str">
        <f>HYPERLINK("https://sellercentral.amazon.com/abis/Display/ItemSelected?asin=B019660RPG","Add to SC")</f>
        <v>Add to SC</v>
      </c>
      <c r="AX43" s="14"/>
      <c r="AZ43" s="14"/>
      <c r="BC43" s="14"/>
      <c r="BD43" s="14"/>
    </row>
    <row r="44" spans="1:56" x14ac:dyDescent="0.2">
      <c r="A44" s="1" t="s">
        <v>434</v>
      </c>
      <c r="B44" s="6">
        <v>5.8599996566772461</v>
      </c>
      <c r="E44" s="7">
        <v>0</v>
      </c>
      <c r="F44" s="6">
        <v>0</v>
      </c>
      <c r="G44" s="1" t="s">
        <v>435</v>
      </c>
      <c r="H44" s="1" t="s">
        <v>436</v>
      </c>
      <c r="I44" s="1" t="s">
        <v>437</v>
      </c>
      <c r="J44" s="8">
        <v>0</v>
      </c>
      <c r="K44" s="9">
        <v>1</v>
      </c>
      <c r="L44" s="9">
        <v>1</v>
      </c>
      <c r="M44" s="1" t="s">
        <v>438</v>
      </c>
      <c r="N44" s="24" t="s">
        <v>264</v>
      </c>
      <c r="O44" s="35" t="s">
        <v>579</v>
      </c>
      <c r="P44" s="35" t="s">
        <v>579</v>
      </c>
      <c r="Q44" s="14" t="s">
        <v>526</v>
      </c>
      <c r="R44" s="1" t="s">
        <v>439</v>
      </c>
      <c r="S44" s="10" t="str">
        <f>HYPERLINK("https://www.amazon.com/dp/B016OIK6DM","B016OIK6DM")</f>
        <v>B016OIK6DM</v>
      </c>
      <c r="T44" s="6">
        <f t="shared" si="7"/>
        <v>5.8599996566772461</v>
      </c>
      <c r="U44" s="27">
        <v>23.479999542236328</v>
      </c>
      <c r="V44" s="27">
        <v>23.489999771118164</v>
      </c>
      <c r="W44" s="27">
        <v>23.450000762939453</v>
      </c>
      <c r="X44" s="27">
        <f t="shared" si="8"/>
        <v>7.0980000436306003</v>
      </c>
      <c r="Y44" s="21">
        <f t="shared" si="9"/>
        <v>1.2112628770451719</v>
      </c>
      <c r="Z44" s="11">
        <f t="shared" si="10"/>
        <v>0.30229983739405808</v>
      </c>
      <c r="AA44" s="7">
        <v>4391</v>
      </c>
      <c r="AB44" t="s">
        <v>580</v>
      </c>
      <c r="AC44" s="18" t="s">
        <v>469</v>
      </c>
      <c r="AD44" s="19">
        <v>1590</v>
      </c>
      <c r="AE44" s="31">
        <v>11</v>
      </c>
      <c r="AF44" s="31">
        <f t="shared" si="6"/>
        <v>117634.797706604</v>
      </c>
      <c r="AG44" s="31">
        <v>5010</v>
      </c>
      <c r="AH44" s="31">
        <v>8</v>
      </c>
      <c r="AI44" s="31">
        <v>557</v>
      </c>
      <c r="AJ44" s="32">
        <v>13070.5302734375</v>
      </c>
      <c r="AK44" s="32">
        <v>3951.659912109375</v>
      </c>
      <c r="AL44" s="12">
        <v>5.6700000762939453</v>
      </c>
      <c r="AM44" s="12">
        <v>9.0200004577636719</v>
      </c>
      <c r="AN44" s="12">
        <v>4.2899999618530273</v>
      </c>
      <c r="AO44" s="12">
        <v>7.8000001907348633</v>
      </c>
      <c r="AP44" s="1" t="s">
        <v>48</v>
      </c>
      <c r="AQ44" s="13">
        <v>0</v>
      </c>
      <c r="AR44" s="13">
        <v>0</v>
      </c>
      <c r="AS44" s="13">
        <v>0.41999998688697815</v>
      </c>
      <c r="AT44" s="13">
        <v>6.5799999237060547</v>
      </c>
      <c r="AU44" s="13">
        <f t="shared" si="12"/>
        <v>3.5219999313354493</v>
      </c>
      <c r="AV44" s="13">
        <f t="shared" si="11"/>
        <v>13.377999687194825</v>
      </c>
      <c r="AW44" s="10" t="str">
        <f>HYPERLINK("https://sellercentral.amazon.com/abis/Display/ItemSelected?asin=B016OIK6DM","Add to SC")</f>
        <v>Add to SC</v>
      </c>
      <c r="AX44" s="14"/>
      <c r="AZ44" s="14"/>
      <c r="BC44" s="14"/>
      <c r="BD44" s="14"/>
    </row>
    <row r="45" spans="1:56" x14ac:dyDescent="0.2">
      <c r="A45" s="1" t="s">
        <v>318</v>
      </c>
      <c r="B45" s="6">
        <v>8.619999885559082</v>
      </c>
      <c r="E45" s="7">
        <v>0</v>
      </c>
      <c r="F45" s="6">
        <v>0</v>
      </c>
      <c r="G45" s="1" t="s">
        <v>319</v>
      </c>
      <c r="H45" s="1" t="s">
        <v>319</v>
      </c>
      <c r="I45" s="1" t="s">
        <v>320</v>
      </c>
      <c r="J45" s="8">
        <v>0</v>
      </c>
      <c r="K45" s="9">
        <v>1</v>
      </c>
      <c r="L45" s="9">
        <v>1</v>
      </c>
      <c r="M45" s="1" t="s">
        <v>150</v>
      </c>
      <c r="N45" s="24" t="s">
        <v>270</v>
      </c>
      <c r="O45" s="35" t="s">
        <v>579</v>
      </c>
      <c r="P45" s="35" t="s">
        <v>579</v>
      </c>
      <c r="Q45" s="14" t="s">
        <v>527</v>
      </c>
      <c r="R45" s="1" t="s">
        <v>321</v>
      </c>
      <c r="S45" s="10" t="str">
        <f>HYPERLINK("https://www.amazon.com/dp/B01634FS7G","B01634FS7G")</f>
        <v>B01634FS7G</v>
      </c>
      <c r="T45" s="6">
        <f t="shared" si="7"/>
        <v>8.619999885559082</v>
      </c>
      <c r="U45" s="27">
        <v>34.490001678466797</v>
      </c>
      <c r="V45" s="27">
        <v>34.490001678466797</v>
      </c>
      <c r="W45" s="27">
        <v>34.990001678466797</v>
      </c>
      <c r="X45" s="27">
        <f t="shared" si="8"/>
        <v>16.986501674354077</v>
      </c>
      <c r="Y45" s="21">
        <f t="shared" si="9"/>
        <v>1.9705918677343874</v>
      </c>
      <c r="Z45" s="11">
        <f t="shared" si="10"/>
        <v>0.49250509851263036</v>
      </c>
      <c r="AA45" s="7">
        <v>12341</v>
      </c>
      <c r="AB45" t="s">
        <v>580</v>
      </c>
      <c r="AC45" s="18" t="s">
        <v>481</v>
      </c>
      <c r="AD45" s="19">
        <v>1702</v>
      </c>
      <c r="AE45" s="31">
        <v>7</v>
      </c>
      <c r="AF45" s="31">
        <f t="shared" si="6"/>
        <v>61047.30297088623</v>
      </c>
      <c r="AG45" s="31">
        <v>1770</v>
      </c>
      <c r="AH45" s="31">
        <v>7</v>
      </c>
      <c r="AI45" s="31">
        <v>221</v>
      </c>
      <c r="AJ45" s="32">
        <v>7630.91015625</v>
      </c>
      <c r="AK45" s="32">
        <v>3758.360107421875</v>
      </c>
      <c r="AL45" s="12">
        <v>0.68000000715255737</v>
      </c>
      <c r="AM45" s="12">
        <v>3.7400000095367432</v>
      </c>
      <c r="AN45" s="12">
        <v>3.619999885559082</v>
      </c>
      <c r="AO45" s="12">
        <v>3.7000000476837158</v>
      </c>
      <c r="AP45" s="1" t="s">
        <v>48</v>
      </c>
      <c r="AQ45" s="13">
        <v>0</v>
      </c>
      <c r="AR45" s="13">
        <v>0</v>
      </c>
      <c r="AS45" s="13">
        <v>7.0000000298023224E-2</v>
      </c>
      <c r="AT45" s="13">
        <v>3.6399998664855957</v>
      </c>
      <c r="AU45" s="13">
        <f t="shared" si="12"/>
        <v>5.1735002517700197</v>
      </c>
      <c r="AV45" s="13">
        <f t="shared" si="11"/>
        <v>25.676501560211182</v>
      </c>
      <c r="AW45" s="10" t="str">
        <f>HYPERLINK("https://sellercentral.amazon.com/abis/Display/ItemSelected?asin=B01634FS7G","Add to SC")</f>
        <v>Add to SC</v>
      </c>
      <c r="AX45" s="14"/>
      <c r="AZ45" s="14"/>
      <c r="BC45" s="14"/>
      <c r="BD45" s="14"/>
    </row>
    <row r="46" spans="1:56" x14ac:dyDescent="0.2">
      <c r="A46" s="1" t="s">
        <v>143</v>
      </c>
      <c r="B46" s="6">
        <v>5.4499998092651367</v>
      </c>
      <c r="E46" s="7">
        <v>0</v>
      </c>
      <c r="F46" s="6">
        <v>0</v>
      </c>
      <c r="G46" s="1" t="s">
        <v>144</v>
      </c>
      <c r="H46" s="1" t="s">
        <v>144</v>
      </c>
      <c r="I46" s="1" t="s">
        <v>145</v>
      </c>
      <c r="J46" s="8">
        <v>0</v>
      </c>
      <c r="K46" s="9">
        <v>1</v>
      </c>
      <c r="L46" s="9">
        <v>1</v>
      </c>
      <c r="M46" s="1" t="s">
        <v>81</v>
      </c>
      <c r="N46" s="24" t="s">
        <v>275</v>
      </c>
      <c r="O46" s="35" t="s">
        <v>579</v>
      </c>
      <c r="P46" s="35" t="s">
        <v>579</v>
      </c>
      <c r="Q46" s="14" t="s">
        <v>528</v>
      </c>
      <c r="R46" s="1" t="s">
        <v>146</v>
      </c>
      <c r="S46" s="10" t="str">
        <f>HYPERLINK("https://www.amazon.com/dp/B013THOUII","B013THOUII")</f>
        <v>B013THOUII</v>
      </c>
      <c r="T46" s="6">
        <f t="shared" si="7"/>
        <v>5.4499998092651367</v>
      </c>
      <c r="U46" s="27">
        <v>21.75</v>
      </c>
      <c r="V46" s="27">
        <v>22.790000915527344</v>
      </c>
      <c r="W46" s="27">
        <v>21.75</v>
      </c>
      <c r="X46" s="27">
        <f t="shared" si="8"/>
        <v>7.7975003898143775</v>
      </c>
      <c r="Y46" s="21">
        <f t="shared" si="9"/>
        <v>1.430734066551421</v>
      </c>
      <c r="Z46" s="11">
        <f t="shared" si="10"/>
        <v>0.35850576504893689</v>
      </c>
      <c r="AA46" s="7">
        <v>6358</v>
      </c>
      <c r="AB46" t="s">
        <v>580</v>
      </c>
      <c r="AC46" s="18" t="s">
        <v>467</v>
      </c>
      <c r="AD46" s="19">
        <v>1956</v>
      </c>
      <c r="AE46" s="31">
        <v>11</v>
      </c>
      <c r="AF46" s="31">
        <f t="shared" si="6"/>
        <v>76995</v>
      </c>
      <c r="AG46" s="31">
        <v>3540</v>
      </c>
      <c r="AH46" s="31">
        <v>8</v>
      </c>
      <c r="AI46" s="31">
        <v>393</v>
      </c>
      <c r="AJ46" s="32">
        <v>8555</v>
      </c>
      <c r="AK46" s="32">
        <v>3065.570068359375</v>
      </c>
      <c r="AL46" s="12">
        <v>0.8399999737739563</v>
      </c>
      <c r="AM46" s="12">
        <v>12.199999809265137</v>
      </c>
      <c r="AN46" s="12">
        <v>1.9299999475479126</v>
      </c>
      <c r="AO46" s="12">
        <v>8.9799995422363281</v>
      </c>
      <c r="AP46" s="1" t="s">
        <v>48</v>
      </c>
      <c r="AQ46" s="13">
        <v>0</v>
      </c>
      <c r="AR46" s="13">
        <v>0</v>
      </c>
      <c r="AS46" s="13">
        <v>0.28999999165534973</v>
      </c>
      <c r="AT46" s="13">
        <v>4.9499998092651367</v>
      </c>
      <c r="AU46" s="13">
        <f t="shared" si="12"/>
        <v>3.2624999999999997</v>
      </c>
      <c r="AV46" s="13">
        <f t="shared" si="11"/>
        <v>13.537500190734864</v>
      </c>
      <c r="AW46" s="10" t="str">
        <f>HYPERLINK("https://sellercentral.amazon.com/abis/Display/ItemSelected?asin=B013THOUII","Add to SC")</f>
        <v>Add to SC</v>
      </c>
      <c r="AX46" s="14"/>
      <c r="AZ46" s="14"/>
      <c r="BC46" s="14"/>
      <c r="BD46" s="14"/>
    </row>
    <row r="47" spans="1:56" x14ac:dyDescent="0.2">
      <c r="A47" s="1" t="s">
        <v>83</v>
      </c>
      <c r="B47" s="6">
        <v>9</v>
      </c>
      <c r="E47" s="7">
        <v>0</v>
      </c>
      <c r="F47" s="6">
        <v>0</v>
      </c>
      <c r="G47" s="1" t="s">
        <v>84</v>
      </c>
      <c r="H47" s="1" t="s">
        <v>85</v>
      </c>
      <c r="I47" s="1" t="s">
        <v>86</v>
      </c>
      <c r="J47" s="8">
        <v>0</v>
      </c>
      <c r="K47" s="9">
        <v>1</v>
      </c>
      <c r="L47" s="9">
        <v>1</v>
      </c>
      <c r="M47" s="1" t="s">
        <v>87</v>
      </c>
      <c r="N47" s="24" t="s">
        <v>529</v>
      </c>
      <c r="O47" s="35" t="s">
        <v>579</v>
      </c>
      <c r="P47" s="35" t="s">
        <v>579</v>
      </c>
      <c r="Q47" s="14" t="s">
        <v>530</v>
      </c>
      <c r="R47" s="1" t="s">
        <v>88</v>
      </c>
      <c r="S47" s="10" t="str">
        <f>HYPERLINK("https://www.amazon.com/dp/B00YNKGPIO","B00YNKGPIO")</f>
        <v>B00YNKGPIO</v>
      </c>
      <c r="T47" s="6">
        <f t="shared" si="7"/>
        <v>9</v>
      </c>
      <c r="U47" s="27">
        <v>36</v>
      </c>
      <c r="V47" s="27">
        <v>36</v>
      </c>
      <c r="W47" s="28"/>
      <c r="X47" s="27">
        <f t="shared" si="8"/>
        <v>15.080000272393228</v>
      </c>
      <c r="Y47" s="21">
        <f t="shared" si="9"/>
        <v>1.6755555858214697</v>
      </c>
      <c r="Z47" s="11">
        <f t="shared" si="10"/>
        <v>0.41888889645536742</v>
      </c>
      <c r="AA47" s="7">
        <v>16751</v>
      </c>
      <c r="AB47" t="s">
        <v>580</v>
      </c>
      <c r="AC47" s="18" t="s">
        <v>469</v>
      </c>
      <c r="AD47" s="19">
        <v>1013</v>
      </c>
      <c r="AE47" s="31">
        <v>6</v>
      </c>
      <c r="AF47" s="31">
        <f t="shared" si="6"/>
        <v>44280</v>
      </c>
      <c r="AG47" s="31">
        <v>1230</v>
      </c>
      <c r="AH47" s="31">
        <v>5</v>
      </c>
      <c r="AI47" s="31">
        <v>205</v>
      </c>
      <c r="AJ47" s="32">
        <v>7380</v>
      </c>
      <c r="AK47" s="32">
        <v>3090.719970703125</v>
      </c>
      <c r="AL47" s="12">
        <v>4.5500001907348633</v>
      </c>
      <c r="AM47" s="12">
        <v>9.1000003814697266</v>
      </c>
      <c r="AN47" s="12">
        <v>3.5</v>
      </c>
      <c r="AO47" s="12">
        <v>5.5</v>
      </c>
      <c r="AP47" s="1" t="s">
        <v>48</v>
      </c>
      <c r="AQ47" s="13">
        <v>0</v>
      </c>
      <c r="AR47" s="13">
        <v>0</v>
      </c>
      <c r="AS47" s="13">
        <v>0.23999999463558197</v>
      </c>
      <c r="AT47" s="13">
        <v>6.2799997329711914</v>
      </c>
      <c r="AU47" s="13">
        <f t="shared" si="12"/>
        <v>5.3999999999999995</v>
      </c>
      <c r="AV47" s="13">
        <f t="shared" si="11"/>
        <v>24.32000026702881</v>
      </c>
      <c r="AW47" s="10" t="str">
        <f>HYPERLINK("https://sellercentral.amazon.com/abis/Display/ItemSelected?asin=B00YNKGPIO","Add to SC")</f>
        <v>Add to SC</v>
      </c>
      <c r="AX47" s="14"/>
      <c r="AZ47" s="14"/>
      <c r="BC47" s="14"/>
      <c r="BD47" s="14"/>
    </row>
    <row r="48" spans="1:56" x14ac:dyDescent="0.2">
      <c r="A48" s="1" t="s">
        <v>128</v>
      </c>
      <c r="B48" s="6">
        <v>9</v>
      </c>
      <c r="E48" s="7">
        <v>0</v>
      </c>
      <c r="F48" s="6">
        <v>0</v>
      </c>
      <c r="G48" s="1" t="s">
        <v>129</v>
      </c>
      <c r="H48" s="1" t="s">
        <v>130</v>
      </c>
      <c r="I48" s="1" t="s">
        <v>131</v>
      </c>
      <c r="J48" s="8">
        <v>0</v>
      </c>
      <c r="K48" s="9">
        <v>1</v>
      </c>
      <c r="L48" s="9">
        <v>1</v>
      </c>
      <c r="M48" s="1" t="s">
        <v>87</v>
      </c>
      <c r="N48" s="24" t="s">
        <v>286</v>
      </c>
      <c r="O48" s="35" t="s">
        <v>579</v>
      </c>
      <c r="P48" s="35" t="s">
        <v>579</v>
      </c>
      <c r="Q48" s="14" t="s">
        <v>531</v>
      </c>
      <c r="R48" s="1" t="s">
        <v>132</v>
      </c>
      <c r="S48" s="10" t="str">
        <f>HYPERLINK("https://www.amazon.com/dp/B00YNKGM00","B00YNKGM00")</f>
        <v>B00YNKGM00</v>
      </c>
      <c r="T48" s="6">
        <f t="shared" si="7"/>
        <v>9</v>
      </c>
      <c r="U48" s="27">
        <v>36</v>
      </c>
      <c r="V48" s="27">
        <v>36</v>
      </c>
      <c r="W48" s="27">
        <v>36</v>
      </c>
      <c r="X48" s="27">
        <f t="shared" si="8"/>
        <v>14.960000282526018</v>
      </c>
      <c r="Y48" s="21">
        <f t="shared" si="9"/>
        <v>1.6622222536140019</v>
      </c>
      <c r="Z48" s="11">
        <f t="shared" si="10"/>
        <v>0.41555556340350047</v>
      </c>
      <c r="AA48" s="7">
        <v>15352</v>
      </c>
      <c r="AB48" t="s">
        <v>580</v>
      </c>
      <c r="AC48" s="18" t="s">
        <v>469</v>
      </c>
      <c r="AD48" s="19">
        <v>1013</v>
      </c>
      <c r="AE48" s="31">
        <v>9</v>
      </c>
      <c r="AF48" s="31">
        <f t="shared" si="6"/>
        <v>49680</v>
      </c>
      <c r="AG48" s="31">
        <v>1380</v>
      </c>
      <c r="AH48" s="31">
        <v>5</v>
      </c>
      <c r="AI48" s="31">
        <v>230</v>
      </c>
      <c r="AJ48" s="32">
        <v>8280</v>
      </c>
      <c r="AK48" s="32">
        <v>3441.43994140625</v>
      </c>
      <c r="AL48" s="12">
        <v>4.4499998092651367</v>
      </c>
      <c r="AM48" s="12">
        <v>9.9600000381469727</v>
      </c>
      <c r="AN48" s="12">
        <v>3.8599998950958252</v>
      </c>
      <c r="AO48" s="12">
        <v>6.690000057220459</v>
      </c>
      <c r="AP48" s="1" t="s">
        <v>48</v>
      </c>
      <c r="AQ48" s="13">
        <v>0</v>
      </c>
      <c r="AR48" s="13">
        <v>0</v>
      </c>
      <c r="AS48" s="13">
        <v>0.35999998450279236</v>
      </c>
      <c r="AT48" s="13">
        <v>6.2799997329711914</v>
      </c>
      <c r="AU48" s="13">
        <f t="shared" si="12"/>
        <v>5.3999999999999995</v>
      </c>
      <c r="AV48" s="13">
        <f t="shared" si="11"/>
        <v>24.32000026702881</v>
      </c>
      <c r="AW48" s="10" t="str">
        <f>HYPERLINK("https://sellercentral.amazon.com/abis/Display/ItemSelected?asin=B00YNKGM00","Add to SC")</f>
        <v>Add to SC</v>
      </c>
      <c r="AX48" s="14"/>
      <c r="AZ48" s="14"/>
      <c r="BC48" s="14"/>
      <c r="BD48" s="14"/>
    </row>
    <row r="49" spans="1:56" x14ac:dyDescent="0.2">
      <c r="A49" s="1" t="s">
        <v>395</v>
      </c>
      <c r="B49" s="6">
        <v>6.5399999618530273</v>
      </c>
      <c r="E49" s="7">
        <v>0</v>
      </c>
      <c r="F49" s="6">
        <v>0</v>
      </c>
      <c r="G49" s="1" t="s">
        <v>396</v>
      </c>
      <c r="H49" s="1" t="s">
        <v>397</v>
      </c>
      <c r="I49" s="1" t="s">
        <v>393</v>
      </c>
      <c r="J49" s="8">
        <v>0</v>
      </c>
      <c r="K49" s="9">
        <v>1</v>
      </c>
      <c r="L49" s="9">
        <v>1</v>
      </c>
      <c r="M49" s="1" t="s">
        <v>251</v>
      </c>
      <c r="N49" s="24" t="s">
        <v>188</v>
      </c>
      <c r="O49" s="35" t="s">
        <v>579</v>
      </c>
      <c r="P49" s="35" t="s">
        <v>579</v>
      </c>
      <c r="Q49" s="14" t="s">
        <v>532</v>
      </c>
      <c r="R49" s="1" t="s">
        <v>398</v>
      </c>
      <c r="S49" s="10" t="str">
        <f>HYPERLINK("https://www.amazon.com/dp/B00W8641A4","B00W8641A4")</f>
        <v>B00W8641A4</v>
      </c>
      <c r="T49" s="6">
        <f t="shared" si="7"/>
        <v>6.5399999618530273</v>
      </c>
      <c r="U49" s="27">
        <v>26.149999618530273</v>
      </c>
      <c r="V49" s="27">
        <v>26.159999847412109</v>
      </c>
      <c r="W49" s="27">
        <v>29.989999771118164</v>
      </c>
      <c r="X49" s="27">
        <f t="shared" si="8"/>
        <v>11.337499719858169</v>
      </c>
      <c r="Y49" s="21">
        <f t="shared" si="9"/>
        <v>1.7335626584080024</v>
      </c>
      <c r="Z49" s="11">
        <f t="shared" si="10"/>
        <v>0.43355640096546122</v>
      </c>
      <c r="AA49" s="7">
        <v>13790</v>
      </c>
      <c r="AB49" t="s">
        <v>580</v>
      </c>
      <c r="AC49" s="18" t="s">
        <v>476</v>
      </c>
      <c r="AD49" s="19">
        <v>3153</v>
      </c>
      <c r="AE49" s="31">
        <v>8</v>
      </c>
      <c r="AF49" s="31">
        <f t="shared" si="6"/>
        <v>40793.999404907227</v>
      </c>
      <c r="AG49" s="31">
        <v>1560</v>
      </c>
      <c r="AH49" s="31">
        <v>2</v>
      </c>
      <c r="AI49" s="31">
        <v>520</v>
      </c>
      <c r="AJ49" s="32">
        <v>13598</v>
      </c>
      <c r="AK49" s="32">
        <v>5894.7001953125</v>
      </c>
      <c r="AL49" s="12">
        <v>0.94999998807907104</v>
      </c>
      <c r="AM49" s="12">
        <v>4.7600002288818359</v>
      </c>
      <c r="AN49" s="12">
        <v>3.5399999618530273</v>
      </c>
      <c r="AO49" s="12">
        <v>4.3299999237060547</v>
      </c>
      <c r="AP49" s="1" t="s">
        <v>48</v>
      </c>
      <c r="AQ49" s="13">
        <v>0</v>
      </c>
      <c r="AR49" s="13">
        <v>0</v>
      </c>
      <c r="AS49" s="13">
        <v>9.9999994039535522E-2</v>
      </c>
      <c r="AT49" s="13">
        <v>4.25</v>
      </c>
      <c r="AU49" s="13">
        <f t="shared" si="12"/>
        <v>3.9224999427795408</v>
      </c>
      <c r="AV49" s="13">
        <f t="shared" si="11"/>
        <v>17.977499675750732</v>
      </c>
      <c r="AW49" s="10" t="str">
        <f>HYPERLINK("https://sellercentral.amazon.com/abis/Display/ItemSelected?asin=B00W8641A4","Add to SC")</f>
        <v>Add to SC</v>
      </c>
      <c r="AX49" s="14"/>
      <c r="AZ49" s="14"/>
      <c r="BC49" s="14"/>
      <c r="BD49" s="14"/>
    </row>
    <row r="50" spans="1:56" x14ac:dyDescent="0.2">
      <c r="A50" s="1" t="s">
        <v>201</v>
      </c>
      <c r="B50" s="6">
        <v>7.7399997711181641</v>
      </c>
      <c r="E50" s="7">
        <v>0</v>
      </c>
      <c r="F50" s="6">
        <v>0</v>
      </c>
      <c r="G50" s="1" t="s">
        <v>202</v>
      </c>
      <c r="H50" s="1" t="s">
        <v>203</v>
      </c>
      <c r="I50" s="1" t="s">
        <v>204</v>
      </c>
      <c r="J50" s="8">
        <v>0</v>
      </c>
      <c r="K50" s="9">
        <v>1</v>
      </c>
      <c r="L50" s="9">
        <v>1</v>
      </c>
      <c r="M50" s="1" t="s">
        <v>205</v>
      </c>
      <c r="N50" s="24" t="s">
        <v>294</v>
      </c>
      <c r="O50" s="35" t="s">
        <v>579</v>
      </c>
      <c r="P50" s="35" t="s">
        <v>579</v>
      </c>
      <c r="Q50" s="14" t="s">
        <v>533</v>
      </c>
      <c r="R50" s="1" t="s">
        <v>206</v>
      </c>
      <c r="S50" s="10" t="str">
        <f>HYPERLINK("https://www.amazon.com/dp/B00S69J9RC","B00S69J9RC")</f>
        <v>B00S69J9RC</v>
      </c>
      <c r="T50" s="6">
        <f t="shared" si="7"/>
        <v>7.7399997711181641</v>
      </c>
      <c r="U50" s="27">
        <v>30.950000762939453</v>
      </c>
      <c r="V50" s="27">
        <v>30.950000762939453</v>
      </c>
      <c r="W50" s="27">
        <v>28.969999313354492</v>
      </c>
      <c r="X50" s="27">
        <f t="shared" si="8"/>
        <v>8.9475012302398689</v>
      </c>
      <c r="Y50" s="21">
        <f t="shared" si="9"/>
        <v>1.1560079450683578</v>
      </c>
      <c r="Z50" s="11">
        <f t="shared" si="10"/>
        <v>0.28909534764709605</v>
      </c>
      <c r="AA50" s="7">
        <v>17369</v>
      </c>
      <c r="AB50" t="s">
        <v>580</v>
      </c>
      <c r="AC50" s="18" t="s">
        <v>469</v>
      </c>
      <c r="AD50" s="19">
        <v>701</v>
      </c>
      <c r="AE50" s="31">
        <v>10</v>
      </c>
      <c r="AF50" s="31">
        <f t="shared" si="6"/>
        <v>37140.000915527344</v>
      </c>
      <c r="AG50" s="31">
        <v>1200</v>
      </c>
      <c r="AH50" s="31">
        <v>4</v>
      </c>
      <c r="AI50" s="31">
        <v>240</v>
      </c>
      <c r="AJ50" s="32">
        <v>7428</v>
      </c>
      <c r="AK50" s="32">
        <v>2147.2099609375</v>
      </c>
      <c r="AL50" s="12">
        <v>4.3000001907348633</v>
      </c>
      <c r="AM50" s="12">
        <v>16.809999465942383</v>
      </c>
      <c r="AN50" s="12">
        <v>6.5</v>
      </c>
      <c r="AO50" s="12">
        <v>12.130000114440918</v>
      </c>
      <c r="AP50" s="1" t="s">
        <v>48</v>
      </c>
      <c r="AQ50" s="13">
        <v>0</v>
      </c>
      <c r="AR50" s="13">
        <v>0</v>
      </c>
      <c r="AS50" s="13">
        <v>1.8399999141693115</v>
      </c>
      <c r="AT50" s="13">
        <v>7.7799997329711914</v>
      </c>
      <c r="AU50" s="13">
        <f t="shared" si="12"/>
        <v>4.6425001144409181</v>
      </c>
      <c r="AV50" s="13">
        <f t="shared" si="11"/>
        <v>18.527500915527344</v>
      </c>
      <c r="AW50" s="10" t="str">
        <f>HYPERLINK("https://sellercentral.amazon.com/abis/Display/ItemSelected?asin=B00S69J9RC","Add to SC")</f>
        <v>Add to SC</v>
      </c>
      <c r="AX50" s="14"/>
      <c r="AZ50" s="14"/>
      <c r="BC50" s="14"/>
      <c r="BD50" s="14"/>
    </row>
    <row r="51" spans="1:56" x14ac:dyDescent="0.2">
      <c r="A51" s="1" t="s">
        <v>66</v>
      </c>
      <c r="B51" s="6">
        <v>5.2699999809265137</v>
      </c>
      <c r="E51" s="7">
        <v>0</v>
      </c>
      <c r="F51" s="6">
        <v>0</v>
      </c>
      <c r="G51" s="1" t="s">
        <v>67</v>
      </c>
      <c r="H51" s="1" t="s">
        <v>68</v>
      </c>
      <c r="I51" s="1" t="s">
        <v>69</v>
      </c>
      <c r="J51" s="8">
        <v>0</v>
      </c>
      <c r="K51" s="9">
        <v>1</v>
      </c>
      <c r="L51" s="9">
        <v>1</v>
      </c>
      <c r="M51" s="1" t="s">
        <v>70</v>
      </c>
      <c r="N51" s="24" t="s">
        <v>110</v>
      </c>
      <c r="O51" s="35" t="s">
        <v>579</v>
      </c>
      <c r="P51" s="35" t="s">
        <v>579</v>
      </c>
      <c r="Q51" s="14" t="s">
        <v>534</v>
      </c>
      <c r="R51" s="1" t="s">
        <v>71</v>
      </c>
      <c r="S51" s="10" t="str">
        <f>HYPERLINK("https://www.amazon.com/dp/B00PV1HRQI","B00PV1HRQI")</f>
        <v>B00PV1HRQI</v>
      </c>
      <c r="T51" s="6">
        <f t="shared" si="7"/>
        <v>5.2699999809265137</v>
      </c>
      <c r="U51" s="27">
        <v>21.090000152587891</v>
      </c>
      <c r="V51" s="27">
        <v>29.989999771118164</v>
      </c>
      <c r="W51" s="27">
        <v>21.090000152587891</v>
      </c>
      <c r="X51" s="27">
        <f t="shared" si="8"/>
        <v>6.5965001314878471</v>
      </c>
      <c r="Y51" s="21">
        <f t="shared" si="9"/>
        <v>1.2517078093666563</v>
      </c>
      <c r="Z51" s="11">
        <f t="shared" si="10"/>
        <v>0.31277857201335346</v>
      </c>
      <c r="AA51" s="7">
        <v>19110</v>
      </c>
      <c r="AB51" t="s">
        <v>580</v>
      </c>
      <c r="AC51" s="18" t="s">
        <v>469</v>
      </c>
      <c r="AD51" s="19">
        <v>416</v>
      </c>
      <c r="AE51" s="31">
        <v>14</v>
      </c>
      <c r="AF51" s="31">
        <f t="shared" si="6"/>
        <v>22144.500160217285</v>
      </c>
      <c r="AG51" s="31">
        <v>1050</v>
      </c>
      <c r="AH51" s="31">
        <v>7</v>
      </c>
      <c r="AI51" s="31">
        <v>131</v>
      </c>
      <c r="AJ51" s="32">
        <v>2768.06005859375</v>
      </c>
      <c r="AK51" s="32">
        <v>866.16998291015625</v>
      </c>
      <c r="AL51" s="12">
        <v>3.7000000476837158</v>
      </c>
      <c r="AM51" s="12">
        <v>5.309999942779541</v>
      </c>
      <c r="AN51" s="12">
        <v>2.4800000190734863</v>
      </c>
      <c r="AO51" s="12">
        <v>4.2100000381469727</v>
      </c>
      <c r="AP51" s="1" t="s">
        <v>48</v>
      </c>
      <c r="AQ51" s="13">
        <v>0</v>
      </c>
      <c r="AR51" s="13">
        <v>0</v>
      </c>
      <c r="AS51" s="13">
        <v>7.9999998211860657E-2</v>
      </c>
      <c r="AT51" s="13">
        <v>5.9800000190734863</v>
      </c>
      <c r="AU51" s="13">
        <f t="shared" si="12"/>
        <v>3.1635000228881833</v>
      </c>
      <c r="AV51" s="13">
        <f t="shared" si="11"/>
        <v>11.946500110626221</v>
      </c>
      <c r="AW51" s="10" t="str">
        <f>HYPERLINK("https://sellercentral.amazon.com/abis/Display/ItemSelected?asin=B00PV1HRQI","Add to SC")</f>
        <v>Add to SC</v>
      </c>
      <c r="AX51" s="14"/>
      <c r="AZ51" s="14"/>
      <c r="BC51" s="14"/>
      <c r="BD51" s="14"/>
    </row>
    <row r="52" spans="1:56" x14ac:dyDescent="0.2">
      <c r="A52" s="1" t="s">
        <v>424</v>
      </c>
      <c r="B52" s="6">
        <v>12.75</v>
      </c>
      <c r="E52" s="7">
        <v>0</v>
      </c>
      <c r="F52" s="6">
        <v>0</v>
      </c>
      <c r="G52" s="1" t="s">
        <v>55</v>
      </c>
      <c r="H52" s="1" t="s">
        <v>425</v>
      </c>
      <c r="I52" s="1" t="s">
        <v>426</v>
      </c>
      <c r="J52" s="8">
        <v>0</v>
      </c>
      <c r="K52" s="9">
        <v>1</v>
      </c>
      <c r="L52" s="9">
        <v>1</v>
      </c>
      <c r="M52" s="1" t="s">
        <v>427</v>
      </c>
      <c r="N52" s="24" t="s">
        <v>86</v>
      </c>
      <c r="O52" s="35" t="s">
        <v>579</v>
      </c>
      <c r="P52" s="35" t="s">
        <v>579</v>
      </c>
      <c r="Q52" s="14" t="s">
        <v>535</v>
      </c>
      <c r="R52" s="1" t="s">
        <v>428</v>
      </c>
      <c r="S52" s="10" t="str">
        <f>HYPERLINK("https://www.amazon.com/dp/B00O5AHC4S","B00O5AHC4S")</f>
        <v>B00O5AHC4S</v>
      </c>
      <c r="T52" s="6">
        <f t="shared" si="7"/>
        <v>12.75</v>
      </c>
      <c r="U52" s="27">
        <v>51</v>
      </c>
      <c r="V52" s="27">
        <v>50.919998168945313</v>
      </c>
      <c r="W52" s="27">
        <v>48.290000915527344</v>
      </c>
      <c r="X52" s="27">
        <f t="shared" si="8"/>
        <v>27.099999972060324</v>
      </c>
      <c r="Y52" s="21">
        <f t="shared" si="9"/>
        <v>2.1254901938870843</v>
      </c>
      <c r="Z52" s="11">
        <f t="shared" si="10"/>
        <v>0.53137254847177107</v>
      </c>
      <c r="AA52" s="7">
        <v>6718</v>
      </c>
      <c r="AB52" t="s">
        <v>580</v>
      </c>
      <c r="AC52" s="18" t="s">
        <v>469</v>
      </c>
      <c r="AD52" s="19">
        <v>938</v>
      </c>
      <c r="AE52" s="31">
        <v>6</v>
      </c>
      <c r="AF52" s="31">
        <f t="shared" si="6"/>
        <v>171360</v>
      </c>
      <c r="AG52" s="31">
        <v>3360</v>
      </c>
      <c r="AH52" s="31">
        <v>2</v>
      </c>
      <c r="AI52" s="31">
        <v>1120</v>
      </c>
      <c r="AJ52" s="32">
        <v>57120</v>
      </c>
      <c r="AK52" s="32">
        <v>30354.75</v>
      </c>
      <c r="AL52" s="12">
        <v>0.23999999463558197</v>
      </c>
      <c r="AM52" s="12">
        <v>4.2899999618530273</v>
      </c>
      <c r="AN52" s="12">
        <v>2.130000114440918</v>
      </c>
      <c r="AO52" s="12">
        <v>2.1700000762939453</v>
      </c>
      <c r="AP52" s="1" t="s">
        <v>48</v>
      </c>
      <c r="AQ52" s="13">
        <v>0</v>
      </c>
      <c r="AR52" s="13">
        <v>0</v>
      </c>
      <c r="AS52" s="13">
        <v>2.9999999329447746E-2</v>
      </c>
      <c r="AT52" s="13">
        <v>3.4700000286102295</v>
      </c>
      <c r="AU52" s="13">
        <f t="shared" si="12"/>
        <v>7.6499999999999995</v>
      </c>
      <c r="AV52" s="13">
        <f t="shared" si="11"/>
        <v>39.879999971389772</v>
      </c>
      <c r="AW52" s="10" t="str">
        <f>HYPERLINK("https://sellercentral.amazon.com/abis/Display/ItemSelected?asin=B00O5AHC4S","Add to SC")</f>
        <v>Add to SC</v>
      </c>
      <c r="AX52" s="14"/>
      <c r="AZ52" s="14"/>
      <c r="BC52" s="14"/>
      <c r="BD52" s="14"/>
    </row>
    <row r="53" spans="1:56" x14ac:dyDescent="0.2">
      <c r="A53" s="1" t="s">
        <v>72</v>
      </c>
      <c r="B53" s="6">
        <v>9.5599994659423828</v>
      </c>
      <c r="E53" s="7">
        <v>0</v>
      </c>
      <c r="F53" s="6">
        <v>0</v>
      </c>
      <c r="G53" s="1" t="s">
        <v>73</v>
      </c>
      <c r="H53" s="1" t="s">
        <v>74</v>
      </c>
      <c r="I53" s="1" t="s">
        <v>75</v>
      </c>
      <c r="J53" s="8">
        <v>0</v>
      </c>
      <c r="K53" s="9">
        <v>1</v>
      </c>
      <c r="L53" s="9">
        <v>1</v>
      </c>
      <c r="M53" s="1" t="s">
        <v>76</v>
      </c>
      <c r="N53" s="24" t="s">
        <v>309</v>
      </c>
      <c r="O53" s="35" t="s">
        <v>579</v>
      </c>
      <c r="P53" s="35" t="s">
        <v>579</v>
      </c>
      <c r="Q53" s="14" t="s">
        <v>536</v>
      </c>
      <c r="R53" s="1" t="s">
        <v>77</v>
      </c>
      <c r="S53" s="10" t="str">
        <f>HYPERLINK("https://www.amazon.com/dp/B00JFC0YDM","B00JFC0YDM")</f>
        <v>B00JFC0YDM</v>
      </c>
      <c r="T53" s="6">
        <f t="shared" si="7"/>
        <v>9.5599994659423828</v>
      </c>
      <c r="U53" s="27">
        <v>36.290000915527344</v>
      </c>
      <c r="V53" s="27">
        <v>37.790000915527344</v>
      </c>
      <c r="W53" s="27">
        <v>36.290000915527344</v>
      </c>
      <c r="X53" s="27">
        <f t="shared" si="8"/>
        <v>16.246501506865023</v>
      </c>
      <c r="Y53" s="21">
        <f t="shared" si="9"/>
        <v>1.6994249387506126</v>
      </c>
      <c r="Z53" s="11">
        <f t="shared" si="10"/>
        <v>0.447685342986962</v>
      </c>
      <c r="AA53" s="7">
        <v>8801</v>
      </c>
      <c r="AB53" t="s">
        <v>580</v>
      </c>
      <c r="AC53" s="18" t="s">
        <v>467</v>
      </c>
      <c r="AD53" s="19">
        <v>4196</v>
      </c>
      <c r="AE53" s="31">
        <v>29</v>
      </c>
      <c r="AF53" s="31">
        <f t="shared" si="6"/>
        <v>92539.502334594727</v>
      </c>
      <c r="AG53" s="31">
        <v>2550</v>
      </c>
      <c r="AH53" s="31">
        <v>9</v>
      </c>
      <c r="AI53" s="31">
        <v>255</v>
      </c>
      <c r="AJ53" s="32">
        <v>9253.9501953125</v>
      </c>
      <c r="AK53" s="32">
        <v>4143.39013671875</v>
      </c>
      <c r="AL53" s="12">
        <v>1.059999942779541</v>
      </c>
      <c r="AM53" s="12">
        <v>7.9899997711181641</v>
      </c>
      <c r="AN53" s="12">
        <v>2.7599999904632568</v>
      </c>
      <c r="AO53" s="12">
        <v>2.869999885559082</v>
      </c>
      <c r="AP53" s="1" t="s">
        <v>48</v>
      </c>
      <c r="AQ53" s="13">
        <v>0</v>
      </c>
      <c r="AR53" s="13">
        <v>0</v>
      </c>
      <c r="AS53" s="13">
        <v>8.999999612569809E-2</v>
      </c>
      <c r="AT53" s="13">
        <v>4.9499998092651367</v>
      </c>
      <c r="AU53" s="13">
        <f t="shared" si="12"/>
        <v>5.4435001373291012</v>
      </c>
      <c r="AV53" s="13">
        <f t="shared" si="11"/>
        <v>25.896500968933104</v>
      </c>
      <c r="AW53" s="10" t="str">
        <f>HYPERLINK("https://sellercentral.amazon.com/abis/Display/ItemSelected?asin=B00JFC0YDM","Add to SC")</f>
        <v>Add to SC</v>
      </c>
      <c r="AX53" s="14"/>
      <c r="AZ53" s="14"/>
      <c r="BC53" s="14"/>
      <c r="BD53" s="14"/>
    </row>
    <row r="54" spans="1:56" x14ac:dyDescent="0.2">
      <c r="A54" s="1" t="s">
        <v>342</v>
      </c>
      <c r="B54" s="6">
        <v>5.1500000953674316</v>
      </c>
      <c r="E54" s="7">
        <v>0</v>
      </c>
      <c r="F54" s="6">
        <v>0</v>
      </c>
      <c r="G54" s="1" t="s">
        <v>343</v>
      </c>
      <c r="H54" s="1" t="s">
        <v>344</v>
      </c>
      <c r="I54" s="1" t="s">
        <v>343</v>
      </c>
      <c r="J54" s="8">
        <v>0</v>
      </c>
      <c r="K54" s="9">
        <v>1</v>
      </c>
      <c r="L54" s="9">
        <v>1</v>
      </c>
      <c r="M54" s="1" t="s">
        <v>345</v>
      </c>
      <c r="N54" s="24" t="s">
        <v>537</v>
      </c>
      <c r="O54" s="35" t="s">
        <v>579</v>
      </c>
      <c r="P54" s="35" t="s">
        <v>579</v>
      </c>
      <c r="Q54" s="14" t="s">
        <v>539</v>
      </c>
      <c r="R54" s="1" t="s">
        <v>346</v>
      </c>
      <c r="S54" s="10" t="str">
        <f>HYPERLINK("https://www.amazon.com/dp/B00J9SNUXI","B00J9SNUXI")</f>
        <v>B00J9SNUXI</v>
      </c>
      <c r="T54" s="6">
        <f t="shared" si="7"/>
        <v>5.1500000953674316</v>
      </c>
      <c r="U54" s="27">
        <v>20.569999694824219</v>
      </c>
      <c r="V54" s="27">
        <v>21.159999847412109</v>
      </c>
      <c r="W54" s="27">
        <v>20.579999923706055</v>
      </c>
      <c r="X54" s="27">
        <f t="shared" si="8"/>
        <v>4.3144996643066413</v>
      </c>
      <c r="Y54" s="21">
        <f t="shared" si="9"/>
        <v>0.83776690959436173</v>
      </c>
      <c r="Z54" s="11">
        <f t="shared" si="10"/>
        <v>0.2097471914592321</v>
      </c>
      <c r="AA54" s="7">
        <v>14112</v>
      </c>
      <c r="AB54" t="s">
        <v>580</v>
      </c>
      <c r="AC54" s="18" t="s">
        <v>538</v>
      </c>
      <c r="AD54" s="19">
        <v>513</v>
      </c>
      <c r="AE54" s="31">
        <v>5</v>
      </c>
      <c r="AF54" s="31">
        <f t="shared" si="6"/>
        <v>31472.099533081055</v>
      </c>
      <c r="AG54" s="31">
        <v>1530</v>
      </c>
      <c r="AH54" s="31">
        <v>3</v>
      </c>
      <c r="AI54" s="31">
        <v>383</v>
      </c>
      <c r="AJ54" s="32">
        <v>7868.02001953125</v>
      </c>
      <c r="AK54" s="32">
        <v>1650.6600341796875</v>
      </c>
      <c r="AL54" s="12">
        <v>8.880000114440918</v>
      </c>
      <c r="AM54" s="12">
        <v>11.5</v>
      </c>
      <c r="AN54" s="12">
        <v>4.7600002288818359</v>
      </c>
      <c r="AO54" s="12">
        <v>7.0900001525878906</v>
      </c>
      <c r="AP54" s="1" t="s">
        <v>48</v>
      </c>
      <c r="AQ54" s="13">
        <v>0</v>
      </c>
      <c r="AR54" s="13">
        <v>0</v>
      </c>
      <c r="AS54" s="13">
        <v>0.53999996185302734</v>
      </c>
      <c r="AT54" s="13">
        <v>7.4800000190734863</v>
      </c>
      <c r="AU54" s="13">
        <f t="shared" si="12"/>
        <v>3.0854999542236325</v>
      </c>
      <c r="AV54" s="13">
        <f t="shared" si="11"/>
        <v>10.0044997215271</v>
      </c>
      <c r="AW54" s="10" t="str">
        <f>HYPERLINK("https://sellercentral.amazon.com/abis/Display/ItemSelected?asin=B00J9SNUXI","Add to SC")</f>
        <v>Add to SC</v>
      </c>
      <c r="AX54" s="14"/>
      <c r="AZ54" s="14"/>
      <c r="BC54" s="14"/>
      <c r="BD54" s="14"/>
    </row>
    <row r="55" spans="1:56" x14ac:dyDescent="0.2">
      <c r="A55" s="1" t="s">
        <v>253</v>
      </c>
      <c r="B55" s="6">
        <v>10</v>
      </c>
      <c r="E55" s="7">
        <v>0</v>
      </c>
      <c r="F55" s="6">
        <v>0</v>
      </c>
      <c r="G55" s="1" t="s">
        <v>254</v>
      </c>
      <c r="H55" s="1" t="s">
        <v>255</v>
      </c>
      <c r="I55" s="1" t="s">
        <v>256</v>
      </c>
      <c r="J55" s="8">
        <v>0</v>
      </c>
      <c r="K55" s="9">
        <v>1</v>
      </c>
      <c r="L55" s="9">
        <v>2</v>
      </c>
      <c r="M55" s="1" t="s">
        <v>257</v>
      </c>
      <c r="N55" s="24" t="s">
        <v>319</v>
      </c>
      <c r="O55" s="35" t="s">
        <v>579</v>
      </c>
      <c r="P55" s="35" t="s">
        <v>579</v>
      </c>
      <c r="Q55" s="14" t="s">
        <v>540</v>
      </c>
      <c r="R55" s="1" t="s">
        <v>258</v>
      </c>
      <c r="S55" s="10" t="str">
        <f>HYPERLINK("https://www.amazon.com/dp/B00IU22K0I","B00IU22K0I")</f>
        <v>B00IU22K0I</v>
      </c>
      <c r="T55" s="6">
        <f t="shared" si="7"/>
        <v>20</v>
      </c>
      <c r="U55" s="27">
        <v>39.990001678466797</v>
      </c>
      <c r="V55" s="27">
        <v>39.990001678466797</v>
      </c>
      <c r="W55" s="27">
        <v>39.990001678466797</v>
      </c>
      <c r="X55" s="27">
        <f t="shared" si="8"/>
        <v>8.9615016192197814</v>
      </c>
      <c r="Y55" s="21">
        <f t="shared" si="9"/>
        <v>0.44807508096098908</v>
      </c>
      <c r="Z55" s="11">
        <f t="shared" si="10"/>
        <v>0.2240935544657712</v>
      </c>
      <c r="AA55" s="7">
        <v>2933</v>
      </c>
      <c r="AB55" t="s">
        <v>580</v>
      </c>
      <c r="AC55" s="18" t="s">
        <v>469</v>
      </c>
      <c r="AD55" s="19">
        <v>5877</v>
      </c>
      <c r="AE55" s="31">
        <v>15</v>
      </c>
      <c r="AF55" s="31">
        <f t="shared" si="6"/>
        <v>284328.91193389893</v>
      </c>
      <c r="AG55" s="31">
        <v>7110</v>
      </c>
      <c r="AH55" s="31">
        <v>12</v>
      </c>
      <c r="AI55" s="31">
        <v>547</v>
      </c>
      <c r="AJ55" s="32">
        <v>21871.4609375</v>
      </c>
      <c r="AK55" s="32">
        <v>4903.5</v>
      </c>
      <c r="AL55" s="12">
        <v>1.4800000190734863</v>
      </c>
      <c r="AM55" s="12">
        <v>7.1700000762939453</v>
      </c>
      <c r="AN55" s="12">
        <v>1.809999942779541</v>
      </c>
      <c r="AO55" s="12">
        <v>4.2100000381469727</v>
      </c>
      <c r="AP55" s="1" t="s">
        <v>48</v>
      </c>
      <c r="AQ55" s="13">
        <v>0</v>
      </c>
      <c r="AR55" s="13">
        <v>0</v>
      </c>
      <c r="AS55" s="13">
        <v>7.9999998211860657E-2</v>
      </c>
      <c r="AT55" s="13">
        <v>4.9499998092651367</v>
      </c>
      <c r="AU55" s="13">
        <f t="shared" si="12"/>
        <v>5.998500251770019</v>
      </c>
      <c r="AV55" s="13">
        <f t="shared" si="11"/>
        <v>29.041501617431642</v>
      </c>
      <c r="AW55" s="10" t="str">
        <f>HYPERLINK("https://sellercentral.amazon.com/abis/Display/ItemSelected?asin=B00IU22K0I","Add to SC")</f>
        <v>Add to SC</v>
      </c>
      <c r="AX55" s="14"/>
      <c r="AZ55" s="14"/>
      <c r="BC55" s="14"/>
      <c r="BD55" s="14"/>
    </row>
    <row r="56" spans="1:56" x14ac:dyDescent="0.2">
      <c r="A56" s="1" t="s">
        <v>365</v>
      </c>
      <c r="B56" s="6">
        <v>8.75</v>
      </c>
      <c r="E56" s="7">
        <v>0</v>
      </c>
      <c r="F56" s="6">
        <v>0</v>
      </c>
      <c r="G56" s="1" t="s">
        <v>148</v>
      </c>
      <c r="H56" s="1" t="s">
        <v>366</v>
      </c>
      <c r="I56" s="1" t="s">
        <v>110</v>
      </c>
      <c r="J56" s="8">
        <v>0</v>
      </c>
      <c r="K56" s="9">
        <v>1</v>
      </c>
      <c r="L56" s="9">
        <v>1</v>
      </c>
      <c r="M56" s="1" t="s">
        <v>150</v>
      </c>
      <c r="N56" s="24" t="s">
        <v>188</v>
      </c>
      <c r="O56" s="35" t="s">
        <v>579</v>
      </c>
      <c r="P56" s="35" t="s">
        <v>579</v>
      </c>
      <c r="Q56" s="14" t="s">
        <v>541</v>
      </c>
      <c r="R56" s="1" t="s">
        <v>367</v>
      </c>
      <c r="S56" s="10" t="str">
        <f>HYPERLINK("https://www.amazon.com/dp/B00H4KDZZ6","B00H4KDZZ6")</f>
        <v>B00H4KDZZ6</v>
      </c>
      <c r="T56" s="6">
        <f t="shared" si="7"/>
        <v>8.75</v>
      </c>
      <c r="U56" s="27">
        <v>34.990001678466797</v>
      </c>
      <c r="V56" s="27">
        <v>34.990001678466797</v>
      </c>
      <c r="W56" s="27">
        <v>34.990001678466797</v>
      </c>
      <c r="X56" s="27">
        <f t="shared" si="8"/>
        <v>14.951501613855363</v>
      </c>
      <c r="Y56" s="21">
        <f t="shared" si="9"/>
        <v>1.7087430415834701</v>
      </c>
      <c r="Z56" s="11">
        <f t="shared" si="10"/>
        <v>0.42730782785462595</v>
      </c>
      <c r="AA56" s="7">
        <v>1745</v>
      </c>
      <c r="AB56" t="s">
        <v>580</v>
      </c>
      <c r="AC56" s="18" t="s">
        <v>481</v>
      </c>
      <c r="AD56" s="19">
        <v>6782</v>
      </c>
      <c r="AE56" s="31">
        <v>7</v>
      </c>
      <c r="AF56" s="31">
        <f t="shared" si="6"/>
        <v>375792.6180267334</v>
      </c>
      <c r="AG56" s="31">
        <v>10740</v>
      </c>
      <c r="AH56" s="31">
        <v>3</v>
      </c>
      <c r="AI56" s="31">
        <v>2685</v>
      </c>
      <c r="AJ56" s="32">
        <v>93948.15625</v>
      </c>
      <c r="AK56" s="32">
        <v>40131.7109375</v>
      </c>
      <c r="AL56" s="12">
        <v>2.119999885559082</v>
      </c>
      <c r="AM56" s="12">
        <v>8.7799997329711914</v>
      </c>
      <c r="AN56" s="12">
        <v>5.4699997901916504</v>
      </c>
      <c r="AO56" s="12">
        <v>5.4699997901916504</v>
      </c>
      <c r="AP56" s="1" t="s">
        <v>48</v>
      </c>
      <c r="AQ56" s="13">
        <v>0</v>
      </c>
      <c r="AR56" s="13">
        <v>0</v>
      </c>
      <c r="AS56" s="13">
        <v>0.35999998450279236</v>
      </c>
      <c r="AT56" s="13">
        <v>5.679999828338623</v>
      </c>
      <c r="AU56" s="13">
        <f t="shared" si="12"/>
        <v>5.248500251770019</v>
      </c>
      <c r="AV56" s="13">
        <f t="shared" si="11"/>
        <v>24.061501598358156</v>
      </c>
      <c r="AW56" s="10" t="str">
        <f>HYPERLINK("https://sellercentral.amazon.com/abis/Display/ItemSelected?asin=B00H4KDZZ6","Add to SC")</f>
        <v>Add to SC</v>
      </c>
      <c r="AX56" s="14"/>
      <c r="AZ56" s="14"/>
      <c r="BC56" s="14"/>
      <c r="BD56" s="14"/>
    </row>
    <row r="57" spans="1:56" x14ac:dyDescent="0.2">
      <c r="A57" s="1" t="s">
        <v>419</v>
      </c>
      <c r="B57" s="6">
        <v>5.2799997329711914</v>
      </c>
      <c r="E57" s="7">
        <v>0</v>
      </c>
      <c r="F57" s="6">
        <v>0</v>
      </c>
      <c r="G57" s="1" t="s">
        <v>420</v>
      </c>
      <c r="H57" s="1" t="s">
        <v>421</v>
      </c>
      <c r="I57" s="1" t="s">
        <v>86</v>
      </c>
      <c r="J57" s="8">
        <v>0</v>
      </c>
      <c r="K57" s="9">
        <v>1</v>
      </c>
      <c r="L57" s="9">
        <v>2</v>
      </c>
      <c r="M57" s="1" t="s">
        <v>422</v>
      </c>
      <c r="N57" s="24" t="s">
        <v>188</v>
      </c>
      <c r="O57" s="35" t="s">
        <v>579</v>
      </c>
      <c r="P57" s="35" t="s">
        <v>579</v>
      </c>
      <c r="Q57" s="14" t="s">
        <v>542</v>
      </c>
      <c r="R57" s="1" t="s">
        <v>423</v>
      </c>
      <c r="S57" s="10" t="str">
        <f>HYPERLINK("https://www.amazon.com/dp/B00GJ0FKFK","B00GJ0FKFK")</f>
        <v>B00GJ0FKFK</v>
      </c>
      <c r="T57" s="6">
        <f t="shared" si="7"/>
        <v>10.559999465942383</v>
      </c>
      <c r="U57" s="27">
        <v>21.120000839233398</v>
      </c>
      <c r="V57" s="27">
        <v>21.100000381469727</v>
      </c>
      <c r="W57" s="28"/>
      <c r="X57" s="27">
        <f t="shared" si="8"/>
        <v>1.5420014172792431</v>
      </c>
      <c r="Y57" s="21">
        <f t="shared" si="9"/>
        <v>0.14602286886968452</v>
      </c>
      <c r="Z57" s="11">
        <f t="shared" si="10"/>
        <v>7.3011427841174925E-2</v>
      </c>
      <c r="AA57" s="7">
        <v>6599</v>
      </c>
      <c r="AB57" t="s">
        <v>580</v>
      </c>
      <c r="AC57" s="18" t="s">
        <v>467</v>
      </c>
      <c r="AD57" s="19">
        <v>196</v>
      </c>
      <c r="AE57" s="31">
        <v>5</v>
      </c>
      <c r="AF57" s="31">
        <f t="shared" si="6"/>
        <v>72230.402870178223</v>
      </c>
      <c r="AG57" s="31">
        <v>3420</v>
      </c>
      <c r="AH57" s="31">
        <v>4</v>
      </c>
      <c r="AI57" s="31">
        <v>684</v>
      </c>
      <c r="AJ57" s="32">
        <v>14446.080078125</v>
      </c>
      <c r="AK57" s="32">
        <v>1054.3399658203125</v>
      </c>
      <c r="AL57" s="12">
        <v>2.25</v>
      </c>
      <c r="AM57" s="12">
        <v>9.7600002288818359</v>
      </c>
      <c r="AN57" s="12">
        <v>2.0099999904632568</v>
      </c>
      <c r="AO57" s="12">
        <v>6.2600002288818359</v>
      </c>
      <c r="AP57" s="1" t="s">
        <v>48</v>
      </c>
      <c r="AQ57" s="13">
        <v>0</v>
      </c>
      <c r="AR57" s="13">
        <v>0</v>
      </c>
      <c r="AS57" s="13">
        <v>0.17000000178813934</v>
      </c>
      <c r="AT57" s="13">
        <v>5.679999828338623</v>
      </c>
      <c r="AU57" s="13">
        <f t="shared" si="12"/>
        <v>3.1680001258850097</v>
      </c>
      <c r="AV57" s="13">
        <f t="shared" si="11"/>
        <v>12.272000885009765</v>
      </c>
      <c r="AW57" s="10" t="str">
        <f>HYPERLINK("https://sellercentral.amazon.com/abis/Display/ItemSelected?asin=B00GJ0FKFK","Add to SC")</f>
        <v>Add to SC</v>
      </c>
      <c r="AX57" s="14"/>
      <c r="AZ57" s="14"/>
      <c r="BC57" s="14"/>
      <c r="BD57" s="14"/>
    </row>
    <row r="58" spans="1:56" x14ac:dyDescent="0.2">
      <c r="A58" s="1" t="s">
        <v>60</v>
      </c>
      <c r="B58" s="6">
        <v>5.2999997138977051</v>
      </c>
      <c r="E58" s="7">
        <v>0</v>
      </c>
      <c r="F58" s="6">
        <v>0</v>
      </c>
      <c r="G58" s="1" t="s">
        <v>61</v>
      </c>
      <c r="H58" s="1" t="s">
        <v>62</v>
      </c>
      <c r="I58" s="1" t="s">
        <v>63</v>
      </c>
      <c r="J58" s="8">
        <v>0</v>
      </c>
      <c r="K58" s="9">
        <v>1</v>
      </c>
      <c r="L58" s="9">
        <v>1</v>
      </c>
      <c r="M58" s="1" t="s">
        <v>64</v>
      </c>
      <c r="N58" s="24" t="s">
        <v>238</v>
      </c>
      <c r="O58" s="35" t="s">
        <v>579</v>
      </c>
      <c r="P58" s="35" t="s">
        <v>579</v>
      </c>
      <c r="Q58" s="14" t="s">
        <v>543</v>
      </c>
      <c r="R58" s="1" t="s">
        <v>65</v>
      </c>
      <c r="S58" s="10" t="str">
        <f>HYPERLINK("https://www.amazon.com/dp/B00G6RP53I","B00G6RP53I")</f>
        <v>B00G6RP53I</v>
      </c>
      <c r="T58" s="6">
        <f t="shared" si="7"/>
        <v>5.2999997138977051</v>
      </c>
      <c r="U58" s="27">
        <v>21.190000534057617</v>
      </c>
      <c r="V58" s="27">
        <v>21.190000534057617</v>
      </c>
      <c r="W58" s="27">
        <v>22.920000076293945</v>
      </c>
      <c r="X58" s="27">
        <f t="shared" si="8"/>
        <v>9.0215008765459057</v>
      </c>
      <c r="Y58" s="21">
        <f t="shared" si="9"/>
        <v>1.7021700685925789</v>
      </c>
      <c r="Z58" s="11">
        <f t="shared" si="10"/>
        <v>0.42574330576566544</v>
      </c>
      <c r="AA58" s="7">
        <v>7942</v>
      </c>
      <c r="AB58" t="s">
        <v>580</v>
      </c>
      <c r="AC58" s="18" t="s">
        <v>469</v>
      </c>
      <c r="AD58" s="19">
        <v>301</v>
      </c>
      <c r="AE58" s="31">
        <v>7</v>
      </c>
      <c r="AF58" s="31">
        <f t="shared" si="6"/>
        <v>59755.80150604248</v>
      </c>
      <c r="AG58" s="31">
        <v>2820</v>
      </c>
      <c r="AH58" s="31">
        <v>3</v>
      </c>
      <c r="AI58" s="31">
        <v>705</v>
      </c>
      <c r="AJ58" s="32">
        <v>14938.9501953125</v>
      </c>
      <c r="AK58" s="32">
        <v>6360.27001953125</v>
      </c>
      <c r="AL58" s="12">
        <v>0.44999998807907104</v>
      </c>
      <c r="AM58" s="12">
        <v>4.5</v>
      </c>
      <c r="AN58" s="12">
        <v>2.75</v>
      </c>
      <c r="AO58" s="12">
        <v>2.9000000953674316</v>
      </c>
      <c r="AP58" s="1" t="s">
        <v>48</v>
      </c>
      <c r="AQ58" s="13">
        <v>0</v>
      </c>
      <c r="AR58" s="13">
        <v>0</v>
      </c>
      <c r="AS58" s="13">
        <v>4.9999997019767761E-2</v>
      </c>
      <c r="AT58" s="13">
        <v>3.6399998664855957</v>
      </c>
      <c r="AU58" s="13">
        <f t="shared" si="12"/>
        <v>3.1785000801086425</v>
      </c>
      <c r="AV58" s="13">
        <f t="shared" si="11"/>
        <v>14.371500587463379</v>
      </c>
      <c r="AW58" s="10" t="str">
        <f>HYPERLINK("https://sellercentral.amazon.com/abis/Display/ItemSelected?asin=B00G6RP53I","Add to SC")</f>
        <v>Add to SC</v>
      </c>
      <c r="AX58" s="14"/>
      <c r="AZ58" s="14"/>
      <c r="BC58" s="14"/>
      <c r="BD58" s="14"/>
    </row>
    <row r="59" spans="1:56" x14ac:dyDescent="0.2">
      <c r="A59" s="1" t="s">
        <v>392</v>
      </c>
      <c r="B59" s="6">
        <v>6.1299996376037598</v>
      </c>
      <c r="E59" s="7">
        <v>0</v>
      </c>
      <c r="F59" s="6">
        <v>0</v>
      </c>
      <c r="G59" s="1" t="s">
        <v>248</v>
      </c>
      <c r="H59" s="1" t="s">
        <v>250</v>
      </c>
      <c r="I59" s="1" t="s">
        <v>393</v>
      </c>
      <c r="J59" s="8">
        <v>0</v>
      </c>
      <c r="K59" s="9">
        <v>1</v>
      </c>
      <c r="L59" s="9">
        <v>1</v>
      </c>
      <c r="M59" s="1" t="s">
        <v>251</v>
      </c>
      <c r="N59" s="24" t="s">
        <v>333</v>
      </c>
      <c r="O59" s="35" t="s">
        <v>579</v>
      </c>
      <c r="P59" s="35" t="s">
        <v>579</v>
      </c>
      <c r="Q59" s="14" t="s">
        <v>544</v>
      </c>
      <c r="R59" s="1" t="s">
        <v>394</v>
      </c>
      <c r="S59" s="10" t="str">
        <f>HYPERLINK("https://www.amazon.com/dp/B00EUF3UYO","B00EUF3UYO")</f>
        <v>B00EUF3UYO</v>
      </c>
      <c r="T59" s="6">
        <f t="shared" si="7"/>
        <v>6.1299996376037598</v>
      </c>
      <c r="U59" s="27">
        <v>24.5</v>
      </c>
      <c r="V59" s="27">
        <v>24.5</v>
      </c>
      <c r="W59" s="27">
        <v>29.989999771118164</v>
      </c>
      <c r="X59" s="27">
        <f t="shared" si="8"/>
        <v>10.955000501871108</v>
      </c>
      <c r="Y59" s="21">
        <f t="shared" si="9"/>
        <v>1.7871127486972347</v>
      </c>
      <c r="Z59" s="11">
        <f t="shared" si="10"/>
        <v>0.44714287762739219</v>
      </c>
      <c r="AA59" s="7">
        <v>13790</v>
      </c>
      <c r="AB59" t="s">
        <v>580</v>
      </c>
      <c r="AC59" s="18" t="s">
        <v>476</v>
      </c>
      <c r="AD59" s="19">
        <v>3153</v>
      </c>
      <c r="AE59" s="31">
        <v>5</v>
      </c>
      <c r="AF59" s="31">
        <f t="shared" si="6"/>
        <v>38220</v>
      </c>
      <c r="AG59" s="31">
        <v>1560</v>
      </c>
      <c r="AH59" s="31">
        <v>2</v>
      </c>
      <c r="AI59" s="31">
        <v>520</v>
      </c>
      <c r="AJ59" s="32">
        <v>12740</v>
      </c>
      <c r="AK59" s="32">
        <v>5695.419921875</v>
      </c>
      <c r="AL59" s="12">
        <v>0.70999997854232788</v>
      </c>
      <c r="AM59" s="12">
        <v>4.8400001525878906</v>
      </c>
      <c r="AN59" s="12">
        <v>3.5399999618530273</v>
      </c>
      <c r="AO59" s="12">
        <v>4.2899999618530273</v>
      </c>
      <c r="AP59" s="1" t="s">
        <v>48</v>
      </c>
      <c r="AQ59" s="13">
        <v>0</v>
      </c>
      <c r="AR59" s="13">
        <v>0</v>
      </c>
      <c r="AS59" s="13">
        <v>9.9999994039535522E-2</v>
      </c>
      <c r="AT59" s="13">
        <v>3.6399998664855957</v>
      </c>
      <c r="AU59" s="13">
        <f t="shared" si="12"/>
        <v>3.6749999999999998</v>
      </c>
      <c r="AV59" s="13">
        <f t="shared" si="11"/>
        <v>17.185000133514404</v>
      </c>
      <c r="AW59" s="10" t="str">
        <f>HYPERLINK("https://sellercentral.amazon.com/abis/Display/ItemSelected?asin=B00EUF3UYO","Add to SC")</f>
        <v>Add to SC</v>
      </c>
      <c r="AX59" s="14"/>
      <c r="AZ59" s="14"/>
      <c r="BC59" s="14"/>
      <c r="BD59" s="14"/>
    </row>
    <row r="60" spans="1:56" x14ac:dyDescent="0.2">
      <c r="A60" s="1" t="s">
        <v>181</v>
      </c>
      <c r="B60" s="6">
        <v>5.5999999046325684</v>
      </c>
      <c r="E60" s="7">
        <v>0</v>
      </c>
      <c r="F60" s="6">
        <v>0</v>
      </c>
      <c r="G60" s="1" t="s">
        <v>182</v>
      </c>
      <c r="H60" s="1" t="s">
        <v>183</v>
      </c>
      <c r="I60" s="1" t="s">
        <v>184</v>
      </c>
      <c r="J60" s="8">
        <v>0</v>
      </c>
      <c r="K60" s="9">
        <v>1</v>
      </c>
      <c r="L60" s="9">
        <v>1</v>
      </c>
      <c r="M60" s="1" t="s">
        <v>185</v>
      </c>
      <c r="N60" s="24" t="s">
        <v>338</v>
      </c>
      <c r="O60" s="35" t="s">
        <v>579</v>
      </c>
      <c r="P60" s="35" t="s">
        <v>579</v>
      </c>
      <c r="Q60" s="14" t="s">
        <v>545</v>
      </c>
      <c r="R60" s="1" t="s">
        <v>186</v>
      </c>
      <c r="S60" s="10" t="str">
        <f>HYPERLINK("https://www.amazon.com/dp/B00DUMJ5T2","B00DUMJ5T2")</f>
        <v>B00DUMJ5T2</v>
      </c>
      <c r="T60" s="6">
        <f t="shared" si="7"/>
        <v>5.5999999046325684</v>
      </c>
      <c r="U60" s="27">
        <v>22.379999160766602</v>
      </c>
      <c r="V60" s="27">
        <v>22.389999389648438</v>
      </c>
      <c r="W60" s="27">
        <v>20.989999771118164</v>
      </c>
      <c r="X60" s="27">
        <f t="shared" si="8"/>
        <v>9.7229995168745518</v>
      </c>
      <c r="Y60" s="21">
        <f t="shared" si="9"/>
        <v>1.7362499432957588</v>
      </c>
      <c r="Z60" s="11">
        <f t="shared" si="10"/>
        <v>0.43445039684896491</v>
      </c>
      <c r="AA60" s="7">
        <v>6060</v>
      </c>
      <c r="AB60" t="s">
        <v>580</v>
      </c>
      <c r="AC60" s="18" t="s">
        <v>467</v>
      </c>
      <c r="AD60" s="19">
        <v>1078</v>
      </c>
      <c r="AE60" s="31">
        <v>25</v>
      </c>
      <c r="AF60" s="31">
        <f t="shared" si="6"/>
        <v>83253.596878051758</v>
      </c>
      <c r="AG60" s="31">
        <v>3720</v>
      </c>
      <c r="AH60" s="31">
        <v>3</v>
      </c>
      <c r="AI60" s="31">
        <v>930</v>
      </c>
      <c r="AJ60" s="32">
        <v>20813.400390625</v>
      </c>
      <c r="AK60" s="32">
        <v>9041.830078125</v>
      </c>
      <c r="AL60" s="12">
        <v>0.75</v>
      </c>
      <c r="AM60" s="12">
        <v>5.429999828338623</v>
      </c>
      <c r="AN60" s="12">
        <v>2.7999999523162842</v>
      </c>
      <c r="AO60" s="12">
        <v>2.869999885559082</v>
      </c>
      <c r="AP60" s="1" t="s">
        <v>48</v>
      </c>
      <c r="AQ60" s="13">
        <v>0</v>
      </c>
      <c r="AR60" s="13">
        <v>0</v>
      </c>
      <c r="AS60" s="13">
        <v>5.9999998658895493E-2</v>
      </c>
      <c r="AT60" s="13">
        <v>3.6399998664855957</v>
      </c>
      <c r="AU60" s="13">
        <f t="shared" si="12"/>
        <v>3.3569998741149902</v>
      </c>
      <c r="AV60" s="13">
        <f t="shared" si="11"/>
        <v>15.382999420166016</v>
      </c>
      <c r="AW60" s="10" t="str">
        <f>HYPERLINK("https://sellercentral.amazon.com/abis/Display/ItemSelected?asin=B00DUMJ5T2","Add to SC")</f>
        <v>Add to SC</v>
      </c>
      <c r="AX60" s="14"/>
      <c r="AZ60" s="14"/>
      <c r="BC60" s="14"/>
      <c r="BD60" s="14"/>
    </row>
    <row r="61" spans="1:56" x14ac:dyDescent="0.2">
      <c r="A61" s="1" t="s">
        <v>139</v>
      </c>
      <c r="B61" s="6">
        <v>5.5</v>
      </c>
      <c r="E61" s="7">
        <v>0</v>
      </c>
      <c r="F61" s="6">
        <v>0</v>
      </c>
      <c r="G61" s="1" t="s">
        <v>140</v>
      </c>
      <c r="H61" s="1" t="s">
        <v>140</v>
      </c>
      <c r="I61" s="1" t="s">
        <v>140</v>
      </c>
      <c r="J61" s="8">
        <v>0</v>
      </c>
      <c r="K61" s="9">
        <v>1</v>
      </c>
      <c r="L61" s="9">
        <v>1</v>
      </c>
      <c r="M61" s="1" t="s">
        <v>141</v>
      </c>
      <c r="N61" s="24" t="s">
        <v>343</v>
      </c>
      <c r="O61" s="35" t="s">
        <v>579</v>
      </c>
      <c r="P61" s="35" t="s">
        <v>579</v>
      </c>
      <c r="Q61" s="14" t="s">
        <v>546</v>
      </c>
      <c r="R61" s="1" t="s">
        <v>142</v>
      </c>
      <c r="S61" s="10" t="str">
        <f>HYPERLINK("https://www.amazon.com/dp/B00BY7FISC","B00BY7FISC")</f>
        <v>B00BY7FISC</v>
      </c>
      <c r="T61" s="6">
        <f t="shared" si="7"/>
        <v>5.5</v>
      </c>
      <c r="U61" s="27">
        <v>22</v>
      </c>
      <c r="V61" s="27">
        <v>22</v>
      </c>
      <c r="W61" s="27">
        <v>19</v>
      </c>
      <c r="X61" s="27">
        <f t="shared" si="8"/>
        <v>9.0700000047683709</v>
      </c>
      <c r="Y61" s="21">
        <f t="shared" si="9"/>
        <v>1.6490909099578857</v>
      </c>
      <c r="Z61" s="11">
        <f t="shared" si="10"/>
        <v>0.41227272748947141</v>
      </c>
      <c r="AA61" s="7">
        <v>10265</v>
      </c>
      <c r="AB61" t="s">
        <v>580</v>
      </c>
      <c r="AC61" s="18" t="s">
        <v>485</v>
      </c>
      <c r="AD61" s="19">
        <v>3230</v>
      </c>
      <c r="AE61" s="31">
        <v>4</v>
      </c>
      <c r="AF61" s="31">
        <f t="shared" si="6"/>
        <v>47520</v>
      </c>
      <c r="AG61" s="31">
        <v>2160</v>
      </c>
      <c r="AH61" s="31">
        <v>1</v>
      </c>
      <c r="AI61" s="31">
        <v>1080</v>
      </c>
      <c r="AJ61" s="32">
        <v>23760</v>
      </c>
      <c r="AK61" s="32">
        <v>9797.490234375</v>
      </c>
      <c r="AL61" s="12">
        <v>0.34000000357627869</v>
      </c>
      <c r="AM61" s="12">
        <v>11.340000152587891</v>
      </c>
      <c r="AN61" s="12">
        <v>3.9800000190734863</v>
      </c>
      <c r="AO61" s="12">
        <v>10.510000228881836</v>
      </c>
      <c r="AP61" s="1" t="s">
        <v>48</v>
      </c>
      <c r="AQ61" s="13">
        <v>0</v>
      </c>
      <c r="AR61" s="13">
        <v>0</v>
      </c>
      <c r="AS61" s="13">
        <v>0.65999996662139893</v>
      </c>
      <c r="AT61" s="13">
        <v>3.4700000286102295</v>
      </c>
      <c r="AU61" s="13">
        <f t="shared" si="12"/>
        <v>3.3</v>
      </c>
      <c r="AV61" s="13">
        <f t="shared" si="11"/>
        <v>15.22999997138977</v>
      </c>
      <c r="AW61" s="10" t="str">
        <f>HYPERLINK("https://sellercentral.amazon.com/abis/Display/ItemSelected?asin=B00BY7FISC","Add to SC")</f>
        <v>Add to SC</v>
      </c>
      <c r="AX61" s="14"/>
      <c r="AZ61" s="14"/>
      <c r="BC61" s="14"/>
      <c r="BD61" s="14"/>
    </row>
    <row r="62" spans="1:56" x14ac:dyDescent="0.2">
      <c r="A62" s="1" t="s">
        <v>98</v>
      </c>
      <c r="B62" s="6">
        <v>10.019999504089355</v>
      </c>
      <c r="E62" s="7">
        <v>0</v>
      </c>
      <c r="F62" s="6">
        <v>0</v>
      </c>
      <c r="G62" s="1" t="s">
        <v>99</v>
      </c>
      <c r="H62" s="1" t="s">
        <v>99</v>
      </c>
      <c r="I62" s="1" t="s">
        <v>100</v>
      </c>
      <c r="J62" s="8">
        <v>0</v>
      </c>
      <c r="K62" s="9">
        <v>1</v>
      </c>
      <c r="L62" s="9">
        <v>1</v>
      </c>
      <c r="M62" s="1" t="s">
        <v>101</v>
      </c>
      <c r="N62" s="24" t="s">
        <v>348</v>
      </c>
      <c r="O62" s="35" t="s">
        <v>579</v>
      </c>
      <c r="P62" s="35" t="s">
        <v>579</v>
      </c>
      <c r="Q62" s="14" t="s">
        <v>547</v>
      </c>
      <c r="R62" s="1" t="s">
        <v>102</v>
      </c>
      <c r="S62" s="10" t="str">
        <f>HYPERLINK("https://www.amazon.com/dp/B00AXTO30G","B00AXTO30G")</f>
        <v>B00AXTO30G</v>
      </c>
      <c r="T62" s="6">
        <f t="shared" si="7"/>
        <v>10.019999504089355</v>
      </c>
      <c r="U62" s="27">
        <v>40.080001831054688</v>
      </c>
      <c r="V62" s="27">
        <v>40.080001831054688</v>
      </c>
      <c r="W62" s="27">
        <v>44.400001525878906</v>
      </c>
      <c r="X62" s="27">
        <f t="shared" si="8"/>
        <v>20.358002188801766</v>
      </c>
      <c r="Y62" s="21">
        <f t="shared" si="9"/>
        <v>2.0317368459442808</v>
      </c>
      <c r="Z62" s="11">
        <f t="shared" si="10"/>
        <v>0.5079341631423786</v>
      </c>
      <c r="AA62" s="7">
        <v>11286</v>
      </c>
      <c r="AB62" t="s">
        <v>580</v>
      </c>
      <c r="AC62" s="18" t="s">
        <v>469</v>
      </c>
      <c r="AD62" s="19">
        <v>703</v>
      </c>
      <c r="AE62" s="31">
        <v>6</v>
      </c>
      <c r="AF62" s="31">
        <f t="shared" si="6"/>
        <v>78156.003570556641</v>
      </c>
      <c r="AG62" s="31">
        <v>1950</v>
      </c>
      <c r="AH62" s="31">
        <v>2</v>
      </c>
      <c r="AI62" s="31">
        <v>650</v>
      </c>
      <c r="AJ62" s="32">
        <v>26052</v>
      </c>
      <c r="AK62" s="32">
        <v>13230.9599609375</v>
      </c>
      <c r="AL62" s="12">
        <v>0.46000000834465027</v>
      </c>
      <c r="AM62" s="12">
        <v>5.2800002098083496</v>
      </c>
      <c r="AN62" s="12">
        <v>2.6800000667572021</v>
      </c>
      <c r="AO62" s="12">
        <v>2.6800000667572021</v>
      </c>
      <c r="AP62" s="1" t="s">
        <v>48</v>
      </c>
      <c r="AQ62" s="13">
        <v>0</v>
      </c>
      <c r="AR62" s="13">
        <v>0</v>
      </c>
      <c r="AS62" s="13">
        <v>4.9999997019767761E-2</v>
      </c>
      <c r="AT62" s="13">
        <v>3.6399998664855957</v>
      </c>
      <c r="AU62" s="13">
        <f t="shared" si="12"/>
        <v>6.0120002746582033</v>
      </c>
      <c r="AV62" s="13">
        <f t="shared" si="11"/>
        <v>30.428001689910889</v>
      </c>
      <c r="AW62" s="10" t="str">
        <f>HYPERLINK("https://sellercentral.amazon.com/abis/Display/ItemSelected?asin=B00AXTO30G","Add to SC")</f>
        <v>Add to SC</v>
      </c>
      <c r="AX62" s="14"/>
      <c r="AZ62" s="14"/>
      <c r="BC62" s="14"/>
      <c r="BD62" s="14"/>
    </row>
    <row r="63" spans="1:56" x14ac:dyDescent="0.2">
      <c r="A63" s="1" t="s">
        <v>113</v>
      </c>
      <c r="B63" s="6">
        <v>8.4899997711181641</v>
      </c>
      <c r="E63" s="7">
        <v>0</v>
      </c>
      <c r="F63" s="6">
        <v>0</v>
      </c>
      <c r="G63" s="1" t="s">
        <v>114</v>
      </c>
      <c r="H63" s="1" t="s">
        <v>115</v>
      </c>
      <c r="I63" s="1" t="s">
        <v>110</v>
      </c>
      <c r="J63" s="8">
        <v>0</v>
      </c>
      <c r="K63" s="9">
        <v>1</v>
      </c>
      <c r="L63" s="9">
        <v>1</v>
      </c>
      <c r="M63" s="1" t="s">
        <v>116</v>
      </c>
      <c r="N63" s="24" t="s">
        <v>352</v>
      </c>
      <c r="O63" s="35" t="s">
        <v>579</v>
      </c>
      <c r="P63" s="35" t="s">
        <v>579</v>
      </c>
      <c r="Q63" s="14" t="s">
        <v>548</v>
      </c>
      <c r="R63" s="1" t="s">
        <v>117</v>
      </c>
      <c r="S63" s="10" t="str">
        <f>HYPERLINK("https://www.amazon.com/dp/B008VR5MBQ","B008VR5MBQ")</f>
        <v>B008VR5MBQ</v>
      </c>
      <c r="T63" s="6">
        <f t="shared" si="7"/>
        <v>8.4899997711181641</v>
      </c>
      <c r="U63" s="27">
        <v>34.590000152587891</v>
      </c>
      <c r="V63" s="27">
        <v>34.590000152587891</v>
      </c>
      <c r="W63" s="27">
        <v>31.930000305175781</v>
      </c>
      <c r="X63" s="27">
        <f t="shared" si="8"/>
        <v>17.151500494778155</v>
      </c>
      <c r="Y63" s="21">
        <f t="shared" si="9"/>
        <v>2.0202003483115805</v>
      </c>
      <c r="Z63" s="11">
        <f t="shared" si="10"/>
        <v>0.49585141425606344</v>
      </c>
      <c r="AA63" s="7">
        <v>17192</v>
      </c>
      <c r="AB63" t="s">
        <v>580</v>
      </c>
      <c r="AC63" s="18" t="s">
        <v>491</v>
      </c>
      <c r="AD63" s="19">
        <v>2275</v>
      </c>
      <c r="AE63" s="31">
        <v>12</v>
      </c>
      <c r="AF63" s="31">
        <f t="shared" si="6"/>
        <v>41508.000183105469</v>
      </c>
      <c r="AG63" s="31">
        <v>1200</v>
      </c>
      <c r="AH63" s="31">
        <v>4</v>
      </c>
      <c r="AI63" s="31">
        <v>240</v>
      </c>
      <c r="AJ63" s="32">
        <v>8301.599609375</v>
      </c>
      <c r="AK63" s="32">
        <v>4117.31005859375</v>
      </c>
      <c r="AL63" s="12">
        <v>0.52999997138977051</v>
      </c>
      <c r="AM63" s="12">
        <v>4.9600000381469727</v>
      </c>
      <c r="AN63" s="12">
        <v>3.8199999332427979</v>
      </c>
      <c r="AO63" s="12">
        <v>4.4099998474121094</v>
      </c>
      <c r="AP63" s="1" t="s">
        <v>48</v>
      </c>
      <c r="AQ63" s="13">
        <v>0</v>
      </c>
      <c r="AR63" s="13">
        <v>0</v>
      </c>
      <c r="AS63" s="13">
        <v>0.11999999731779099</v>
      </c>
      <c r="AT63" s="13">
        <v>3.6399998664855957</v>
      </c>
      <c r="AU63" s="13">
        <f t="shared" si="12"/>
        <v>5.1885000228881832</v>
      </c>
      <c r="AV63" s="13">
        <f t="shared" si="11"/>
        <v>25.76150026321411</v>
      </c>
      <c r="AW63" s="10" t="str">
        <f>HYPERLINK("https://sellercentral.amazon.com/abis/Display/ItemSelected?asin=B008VR5MBQ","Add to SC")</f>
        <v>Add to SC</v>
      </c>
      <c r="AX63" s="14"/>
      <c r="AZ63" s="14"/>
      <c r="BC63" s="14"/>
      <c r="BD63" s="14"/>
    </row>
    <row r="64" spans="1:56" x14ac:dyDescent="0.2">
      <c r="A64" s="1" t="s">
        <v>108</v>
      </c>
      <c r="B64" s="6">
        <v>7.8599996566772461</v>
      </c>
      <c r="E64" s="7">
        <v>0</v>
      </c>
      <c r="F64" s="6">
        <v>0</v>
      </c>
      <c r="G64" s="1" t="s">
        <v>86</v>
      </c>
      <c r="H64" s="1" t="s">
        <v>109</v>
      </c>
      <c r="I64" s="1" t="s">
        <v>110</v>
      </c>
      <c r="J64" s="8">
        <v>0</v>
      </c>
      <c r="K64" s="9">
        <v>1</v>
      </c>
      <c r="L64" s="9">
        <v>1</v>
      </c>
      <c r="M64" s="1" t="s">
        <v>111</v>
      </c>
      <c r="N64" s="24" t="s">
        <v>238</v>
      </c>
      <c r="O64" s="35" t="s">
        <v>579</v>
      </c>
      <c r="P64" s="35" t="s">
        <v>579</v>
      </c>
      <c r="Q64" s="14" t="s">
        <v>549</v>
      </c>
      <c r="R64" s="1" t="s">
        <v>112</v>
      </c>
      <c r="S64" s="10" t="str">
        <f>HYPERLINK("https://www.amazon.com/dp/B008KPZN4A","B008KPZN4A")</f>
        <v>B008KPZN4A</v>
      </c>
      <c r="T64" s="6">
        <f t="shared" si="7"/>
        <v>7.8599996566772461</v>
      </c>
      <c r="U64" s="27">
        <v>31.440000534057617</v>
      </c>
      <c r="V64" s="27">
        <v>31.440000534057617</v>
      </c>
      <c r="W64" s="27">
        <v>29</v>
      </c>
      <c r="X64" s="27">
        <f t="shared" si="8"/>
        <v>15.364000769332051</v>
      </c>
      <c r="Y64" s="21">
        <f t="shared" si="9"/>
        <v>1.9547075623953734</v>
      </c>
      <c r="Z64" s="11">
        <f t="shared" si="10"/>
        <v>0.48867686095262247</v>
      </c>
      <c r="AA64" s="7">
        <v>14414</v>
      </c>
      <c r="AB64" t="s">
        <v>580</v>
      </c>
      <c r="AC64" s="18" t="s">
        <v>476</v>
      </c>
      <c r="AD64" s="19">
        <v>873</v>
      </c>
      <c r="AE64" s="31">
        <v>5</v>
      </c>
      <c r="AF64" s="31">
        <f t="shared" si="6"/>
        <v>46216.800785064697</v>
      </c>
      <c r="AG64" s="31">
        <v>1470</v>
      </c>
      <c r="AH64" s="31">
        <v>1</v>
      </c>
      <c r="AI64" s="31">
        <v>735</v>
      </c>
      <c r="AJ64" s="32">
        <v>23108.400390625</v>
      </c>
      <c r="AK64" s="32">
        <v>11294.5400390625</v>
      </c>
      <c r="AL64" s="12">
        <v>0.12999999523162842</v>
      </c>
      <c r="AM64" s="12">
        <v>4.880000114440918</v>
      </c>
      <c r="AN64" s="12">
        <v>1.8899999856948853</v>
      </c>
      <c r="AO64" s="12">
        <v>2.130000114440918</v>
      </c>
      <c r="AP64" s="1" t="s">
        <v>48</v>
      </c>
      <c r="AQ64" s="13">
        <v>0</v>
      </c>
      <c r="AR64" s="13">
        <v>0</v>
      </c>
      <c r="AS64" s="13">
        <v>2.9999999329447746E-2</v>
      </c>
      <c r="AT64" s="13">
        <v>3.4700000286102295</v>
      </c>
      <c r="AU64" s="13">
        <f t="shared" si="12"/>
        <v>4.7160000801086426</v>
      </c>
      <c r="AV64" s="13">
        <f t="shared" si="11"/>
        <v>23.254000425338745</v>
      </c>
      <c r="AW64" s="10" t="str">
        <f>HYPERLINK("https://sellercentral.amazon.com/abis/Display/ItemSelected?asin=B008KPZN4A","Add to SC")</f>
        <v>Add to SC</v>
      </c>
      <c r="AX64" s="14"/>
      <c r="AZ64" s="14"/>
      <c r="BC64" s="14"/>
      <c r="BD64" s="14"/>
    </row>
    <row r="65" spans="1:56" x14ac:dyDescent="0.2">
      <c r="A65" s="1" t="s">
        <v>212</v>
      </c>
      <c r="B65" s="6">
        <v>6.5</v>
      </c>
      <c r="E65" s="7">
        <v>0</v>
      </c>
      <c r="F65" s="6">
        <v>0</v>
      </c>
      <c r="G65" s="1" t="s">
        <v>213</v>
      </c>
      <c r="H65" s="1" t="s">
        <v>213</v>
      </c>
      <c r="I65" s="1" t="s">
        <v>214</v>
      </c>
      <c r="J65" s="8">
        <v>0</v>
      </c>
      <c r="K65" s="9">
        <v>1</v>
      </c>
      <c r="L65" s="9">
        <v>1</v>
      </c>
      <c r="M65" s="1" t="s">
        <v>215</v>
      </c>
      <c r="N65" s="24" t="s">
        <v>338</v>
      </c>
      <c r="O65" s="35" t="s">
        <v>579</v>
      </c>
      <c r="P65" s="35" t="s">
        <v>579</v>
      </c>
      <c r="Q65" s="14" t="s">
        <v>550</v>
      </c>
      <c r="R65" s="1" t="s">
        <v>216</v>
      </c>
      <c r="S65" s="10" t="str">
        <f>HYPERLINK("https://www.amazon.com/dp/B007N8FWB4","B007N8FWB4")</f>
        <v>B007N8FWB4</v>
      </c>
      <c r="T65" s="6">
        <f t="shared" si="7"/>
        <v>6.5</v>
      </c>
      <c r="U65" s="27">
        <v>25.979999542236328</v>
      </c>
      <c r="V65" s="27">
        <v>25.989999771118164</v>
      </c>
      <c r="W65" s="27">
        <v>23.989999771118164</v>
      </c>
      <c r="X65" s="27">
        <f t="shared" si="8"/>
        <v>12.052999583631753</v>
      </c>
      <c r="Y65" s="21">
        <f t="shared" si="9"/>
        <v>1.8543076282510389</v>
      </c>
      <c r="Z65" s="11">
        <f t="shared" si="10"/>
        <v>0.46393378737504953</v>
      </c>
      <c r="AA65" s="7">
        <v>6646</v>
      </c>
      <c r="AB65" t="s">
        <v>580</v>
      </c>
      <c r="AC65" s="18" t="s">
        <v>476</v>
      </c>
      <c r="AD65" s="19">
        <v>4852</v>
      </c>
      <c r="AE65" s="31">
        <v>11</v>
      </c>
      <c r="AF65" s="31">
        <f t="shared" si="6"/>
        <v>88072.198448181152</v>
      </c>
      <c r="AG65" s="31">
        <v>3390</v>
      </c>
      <c r="AH65" s="31">
        <v>5</v>
      </c>
      <c r="AI65" s="31">
        <v>565</v>
      </c>
      <c r="AJ65" s="32">
        <v>14678.7001953125</v>
      </c>
      <c r="AK65" s="32">
        <v>6809.7099609375</v>
      </c>
      <c r="AL65" s="12">
        <v>0.10999999940395355</v>
      </c>
      <c r="AM65" s="12">
        <v>5.5100002288818359</v>
      </c>
      <c r="AN65" s="12">
        <v>2.6400001049041748</v>
      </c>
      <c r="AO65" s="12">
        <v>2.9900000095367432</v>
      </c>
      <c r="AP65" s="1" t="s">
        <v>48</v>
      </c>
      <c r="AQ65" s="13">
        <v>0</v>
      </c>
      <c r="AR65" s="13">
        <v>0</v>
      </c>
      <c r="AS65" s="13">
        <v>5.9999998658895493E-2</v>
      </c>
      <c r="AT65" s="13">
        <v>3.4700000286102295</v>
      </c>
      <c r="AU65" s="13">
        <f t="shared" si="12"/>
        <v>3.8969999313354489</v>
      </c>
      <c r="AV65" s="13">
        <f t="shared" si="11"/>
        <v>18.612999582290648</v>
      </c>
      <c r="AW65" s="10" t="str">
        <f>HYPERLINK("https://sellercentral.amazon.com/abis/Display/ItemSelected?asin=B007N8FWB4","Add to SC")</f>
        <v>Add to SC</v>
      </c>
      <c r="AX65" s="14"/>
      <c r="AZ65" s="14"/>
      <c r="BC65" s="14"/>
      <c r="BD65" s="14"/>
    </row>
    <row r="66" spans="1:56" x14ac:dyDescent="0.2">
      <c r="A66" s="1" t="s">
        <v>42</v>
      </c>
      <c r="B66" s="6">
        <v>7</v>
      </c>
      <c r="E66" s="7">
        <v>0</v>
      </c>
      <c r="F66" s="6">
        <v>0</v>
      </c>
      <c r="G66" s="1" t="s">
        <v>43</v>
      </c>
      <c r="H66" s="1" t="s">
        <v>44</v>
      </c>
      <c r="I66" s="1" t="s">
        <v>45</v>
      </c>
      <c r="J66" s="8">
        <v>0</v>
      </c>
      <c r="K66" s="9">
        <v>1</v>
      </c>
      <c r="L66" s="9">
        <v>1</v>
      </c>
      <c r="M66" s="1" t="s">
        <v>46</v>
      </c>
      <c r="N66" s="24" t="s">
        <v>148</v>
      </c>
      <c r="O66" s="35" t="s">
        <v>579</v>
      </c>
      <c r="P66" s="35" t="s">
        <v>579</v>
      </c>
      <c r="Q66" s="14" t="s">
        <v>551</v>
      </c>
      <c r="R66" s="1" t="s">
        <v>47</v>
      </c>
      <c r="S66" s="10" t="str">
        <f>HYPERLINK("https://www.amazon.com/dp/B005SV2SCO","B005SV2SCO")</f>
        <v>B005SV2SCO</v>
      </c>
      <c r="T66" s="6">
        <f t="shared" ref="T66:T87" si="13">((1 - J66) * B66)*L66/K66</f>
        <v>7</v>
      </c>
      <c r="U66" s="27">
        <v>28.010000228881836</v>
      </c>
      <c r="V66" s="28"/>
      <c r="W66" s="27">
        <v>35.979999542236328</v>
      </c>
      <c r="X66" s="27">
        <f t="shared" ref="X66:X87" si="14">AV66-T66-AQ66-AS66-AR66</f>
        <v>13.298500166833399</v>
      </c>
      <c r="Y66" s="21">
        <f t="shared" ref="Y66:Y97" si="15">X66/T66</f>
        <v>1.899785738119057</v>
      </c>
      <c r="Z66" s="11">
        <f t="shared" ref="Z66:Z87" si="16">X66/U66</f>
        <v>0.47477686748181358</v>
      </c>
      <c r="AA66" s="7">
        <v>16444</v>
      </c>
      <c r="AB66" t="s">
        <v>580</v>
      </c>
      <c r="AC66" s="18" t="s">
        <v>467</v>
      </c>
      <c r="AD66" s="19">
        <v>809</v>
      </c>
      <c r="AE66" s="31">
        <v>3</v>
      </c>
      <c r="AF66" s="31">
        <f t="shared" ref="AF66:AF87" si="17">AG66*U66</f>
        <v>35292.600288391113</v>
      </c>
      <c r="AG66" s="31">
        <v>1260</v>
      </c>
      <c r="AH66" s="31">
        <v>1</v>
      </c>
      <c r="AI66" s="31">
        <v>630</v>
      </c>
      <c r="AJ66" s="32">
        <v>17646.30078125</v>
      </c>
      <c r="AK66" s="32">
        <v>8379.08984375</v>
      </c>
      <c r="AL66" s="12">
        <v>0.28999999165534973</v>
      </c>
      <c r="AM66" s="12">
        <v>4.4899997711181641</v>
      </c>
      <c r="AN66" s="12">
        <v>2.4800000190734863</v>
      </c>
      <c r="AO66" s="12">
        <v>2.4800000190734863</v>
      </c>
      <c r="AP66" s="1" t="s">
        <v>48</v>
      </c>
      <c r="AQ66" s="13">
        <v>0</v>
      </c>
      <c r="AR66" s="13">
        <v>0</v>
      </c>
      <c r="AS66" s="13">
        <v>3.9999999105930328E-2</v>
      </c>
      <c r="AT66" s="13">
        <v>3.4700000286102295</v>
      </c>
      <c r="AU66" s="13">
        <f t="shared" si="12"/>
        <v>4.201500034332275</v>
      </c>
      <c r="AV66" s="13">
        <f t="shared" ref="AV66:AV97" si="18">U66-AT66-AU66</f>
        <v>20.33850016593933</v>
      </c>
      <c r="AW66" s="10" t="str">
        <f>HYPERLINK("https://sellercentral.amazon.com/abis/Display/ItemSelected?asin=B005SV2SCO","Add to SC")</f>
        <v>Add to SC</v>
      </c>
      <c r="AX66" s="14"/>
      <c r="AZ66" s="14"/>
      <c r="BC66" s="14"/>
      <c r="BD66" s="14"/>
    </row>
    <row r="67" spans="1:56" x14ac:dyDescent="0.2">
      <c r="A67" s="1" t="s">
        <v>332</v>
      </c>
      <c r="B67" s="6">
        <v>7.1499996185302734</v>
      </c>
      <c r="E67" s="7">
        <v>0</v>
      </c>
      <c r="F67" s="6">
        <v>0</v>
      </c>
      <c r="G67" s="1" t="s">
        <v>333</v>
      </c>
      <c r="H67" s="1" t="s">
        <v>333</v>
      </c>
      <c r="I67" s="1" t="s">
        <v>334</v>
      </c>
      <c r="J67" s="8">
        <v>0</v>
      </c>
      <c r="K67" s="9">
        <v>1</v>
      </c>
      <c r="L67" s="9">
        <v>1</v>
      </c>
      <c r="M67" s="1" t="s">
        <v>335</v>
      </c>
      <c r="N67" s="24" t="s">
        <v>148</v>
      </c>
      <c r="O67" s="35" t="s">
        <v>579</v>
      </c>
      <c r="P67" s="35" t="s">
        <v>579</v>
      </c>
      <c r="Q67" s="14" t="s">
        <v>552</v>
      </c>
      <c r="R67" s="1" t="s">
        <v>336</v>
      </c>
      <c r="S67" s="10" t="str">
        <f>HYPERLINK("https://www.amazon.com/dp/B005DLIX64","B005DLIX64")</f>
        <v>B005DLIX64</v>
      </c>
      <c r="T67" s="6">
        <f t="shared" si="13"/>
        <v>7.1499996185302734</v>
      </c>
      <c r="U67" s="27">
        <v>28.600000381469727</v>
      </c>
      <c r="V67" s="27">
        <v>31.989999771118164</v>
      </c>
      <c r="W67" s="27">
        <v>28.600000381469727</v>
      </c>
      <c r="X67" s="27">
        <f t="shared" si="14"/>
        <v>12.07000089585781</v>
      </c>
      <c r="Y67" s="21">
        <f t="shared" si="15"/>
        <v>1.6881121034715345</v>
      </c>
      <c r="Z67" s="11">
        <f t="shared" si="16"/>
        <v>0.42202799772261906</v>
      </c>
      <c r="AA67" s="7">
        <v>5130</v>
      </c>
      <c r="AB67" t="s">
        <v>580</v>
      </c>
      <c r="AC67" s="18" t="s">
        <v>491</v>
      </c>
      <c r="AD67" s="19">
        <v>11884</v>
      </c>
      <c r="AE67" s="31">
        <v>3</v>
      </c>
      <c r="AF67" s="31">
        <f t="shared" si="17"/>
        <v>124410.00165939331</v>
      </c>
      <c r="AG67" s="31">
        <v>4350</v>
      </c>
      <c r="AH67" s="31">
        <v>2</v>
      </c>
      <c r="AI67" s="31">
        <v>1450</v>
      </c>
      <c r="AJ67" s="32">
        <v>41470</v>
      </c>
      <c r="AK67" s="32">
        <v>17494.400390625</v>
      </c>
      <c r="AL67" s="12">
        <v>1.0499999523162842</v>
      </c>
      <c r="AM67" s="12">
        <v>12.600000381469727</v>
      </c>
      <c r="AN67" s="12">
        <v>2.2999999523162842</v>
      </c>
      <c r="AO67" s="12">
        <v>3.5999999046325684</v>
      </c>
      <c r="AP67" s="1" t="s">
        <v>48</v>
      </c>
      <c r="AQ67" s="13">
        <v>0</v>
      </c>
      <c r="AR67" s="13">
        <v>0</v>
      </c>
      <c r="AS67" s="13">
        <v>0.14000000059604645</v>
      </c>
      <c r="AT67" s="13">
        <v>4.9499998092651367</v>
      </c>
      <c r="AU67" s="13">
        <f t="shared" si="12"/>
        <v>4.2900000572204586</v>
      </c>
      <c r="AV67" s="13">
        <f t="shared" si="18"/>
        <v>19.360000514984129</v>
      </c>
      <c r="AW67" s="10" t="str">
        <f>HYPERLINK("https://sellercentral.amazon.com/abis/Display/ItemSelected?asin=B005DLIX64","Add to SC")</f>
        <v>Add to SC</v>
      </c>
      <c r="AX67" s="14"/>
      <c r="AZ67" s="14"/>
      <c r="BC67" s="14"/>
      <c r="BD67" s="14"/>
    </row>
    <row r="68" spans="1:56" x14ac:dyDescent="0.2">
      <c r="A68" s="1" t="s">
        <v>152</v>
      </c>
      <c r="B68" s="6">
        <v>8.5299997329711914</v>
      </c>
      <c r="E68" s="7">
        <v>0</v>
      </c>
      <c r="F68" s="6">
        <v>0</v>
      </c>
      <c r="G68" s="1" t="s">
        <v>86</v>
      </c>
      <c r="H68" s="1" t="s">
        <v>153</v>
      </c>
      <c r="I68" s="1" t="s">
        <v>154</v>
      </c>
      <c r="J68" s="8">
        <v>0</v>
      </c>
      <c r="K68" s="9">
        <v>1</v>
      </c>
      <c r="L68" s="9">
        <v>1</v>
      </c>
      <c r="M68" s="1" t="s">
        <v>155</v>
      </c>
      <c r="N68" s="24" t="s">
        <v>553</v>
      </c>
      <c r="O68" s="35" t="s">
        <v>579</v>
      </c>
      <c r="P68" s="35" t="s">
        <v>579</v>
      </c>
      <c r="Q68" s="14" t="s">
        <v>554</v>
      </c>
      <c r="R68" s="1" t="s">
        <v>156</v>
      </c>
      <c r="S68" s="10" t="str">
        <f>HYPERLINK("https://www.amazon.com/dp/B005CGA9EY","B005CGA9EY")</f>
        <v>B005CGA9EY</v>
      </c>
      <c r="T68" s="6">
        <f t="shared" si="13"/>
        <v>8.5299997329711914</v>
      </c>
      <c r="U68" s="27">
        <v>34.090000152587891</v>
      </c>
      <c r="V68" s="27">
        <v>34.099998474121094</v>
      </c>
      <c r="W68" s="27">
        <v>34</v>
      </c>
      <c r="X68" s="27">
        <f t="shared" si="14"/>
        <v>16.756500533223154</v>
      </c>
      <c r="Y68" s="21">
        <f t="shared" si="15"/>
        <v>1.9644198192004498</v>
      </c>
      <c r="Z68" s="11">
        <f t="shared" si="16"/>
        <v>0.49153712109769848</v>
      </c>
      <c r="AA68" s="7">
        <v>1414</v>
      </c>
      <c r="AB68" t="s">
        <v>580</v>
      </c>
      <c r="AC68" s="18" t="s">
        <v>469</v>
      </c>
      <c r="AD68" s="19">
        <v>13797</v>
      </c>
      <c r="AE68" s="31">
        <v>35</v>
      </c>
      <c r="AF68" s="31">
        <f t="shared" si="17"/>
        <v>427488.60191345215</v>
      </c>
      <c r="AG68" s="31">
        <v>12540</v>
      </c>
      <c r="AH68" s="31">
        <v>13</v>
      </c>
      <c r="AI68" s="31">
        <v>896</v>
      </c>
      <c r="AJ68" s="32">
        <v>30534.900390625</v>
      </c>
      <c r="AK68" s="32">
        <v>15006.73046875</v>
      </c>
      <c r="AL68" s="12">
        <v>0.40000000596046448</v>
      </c>
      <c r="AM68" s="12">
        <v>5.3499999046325684</v>
      </c>
      <c r="AN68" s="12">
        <v>2.6400001049041748</v>
      </c>
      <c r="AO68" s="12">
        <v>2.6800000667572021</v>
      </c>
      <c r="AP68" s="1" t="s">
        <v>48</v>
      </c>
      <c r="AQ68" s="13">
        <v>0</v>
      </c>
      <c r="AR68" s="13">
        <v>0</v>
      </c>
      <c r="AS68" s="13">
        <v>4.9999997019767761E-2</v>
      </c>
      <c r="AT68" s="13">
        <v>3.6399998664855957</v>
      </c>
      <c r="AU68" s="13">
        <f t="shared" si="12"/>
        <v>5.1135000228881831</v>
      </c>
      <c r="AV68" s="13">
        <f t="shared" si="18"/>
        <v>25.336500263214113</v>
      </c>
      <c r="AW68" s="10" t="str">
        <f>HYPERLINK("https://sellercentral.amazon.com/abis/Display/ItemSelected?asin=B005CGA9EY","Add to SC")</f>
        <v>Add to SC</v>
      </c>
      <c r="AX68" s="14"/>
      <c r="AZ68" s="14"/>
      <c r="BC68" s="14"/>
      <c r="BD68" s="14"/>
    </row>
    <row r="69" spans="1:56" x14ac:dyDescent="0.2">
      <c r="A69" s="1" t="s">
        <v>229</v>
      </c>
      <c r="B69" s="6">
        <v>10</v>
      </c>
      <c r="E69" s="7">
        <v>0</v>
      </c>
      <c r="F69" s="6">
        <v>0</v>
      </c>
      <c r="G69" s="1" t="s">
        <v>230</v>
      </c>
      <c r="H69" s="1" t="s">
        <v>231</v>
      </c>
      <c r="I69" s="1" t="s">
        <v>86</v>
      </c>
      <c r="J69" s="8">
        <v>0</v>
      </c>
      <c r="K69" s="9">
        <v>1</v>
      </c>
      <c r="L69" s="9">
        <v>1</v>
      </c>
      <c r="M69" s="1" t="s">
        <v>232</v>
      </c>
      <c r="N69" s="24" t="s">
        <v>377</v>
      </c>
      <c r="O69" s="35" t="s">
        <v>579</v>
      </c>
      <c r="P69" s="35" t="s">
        <v>579</v>
      </c>
      <c r="Q69" s="14" t="s">
        <v>555</v>
      </c>
      <c r="R69" s="1" t="s">
        <v>233</v>
      </c>
      <c r="S69" s="10" t="str">
        <f>HYPERLINK("https://www.amazon.com/dp/B0055QNLN2","B0055QNLN2")</f>
        <v>B0055QNLN2</v>
      </c>
      <c r="T69" s="6">
        <f t="shared" si="13"/>
        <v>10</v>
      </c>
      <c r="U69" s="27">
        <v>39.990001678466797</v>
      </c>
      <c r="V69" s="27">
        <v>39.990001678466797</v>
      </c>
      <c r="W69" s="28"/>
      <c r="X69" s="27">
        <f t="shared" si="14"/>
        <v>20.441501399874689</v>
      </c>
      <c r="Y69" s="21">
        <f t="shared" si="15"/>
        <v>2.0441501399874689</v>
      </c>
      <c r="Z69" s="11">
        <f t="shared" si="16"/>
        <v>0.5111653048737359</v>
      </c>
      <c r="AA69" s="7">
        <v>4732</v>
      </c>
      <c r="AB69" t="s">
        <v>580</v>
      </c>
      <c r="AC69" s="18" t="s">
        <v>471</v>
      </c>
      <c r="AD69" s="19">
        <v>1191</v>
      </c>
      <c r="AE69" s="31">
        <v>3</v>
      </c>
      <c r="AF69" s="31">
        <f t="shared" si="17"/>
        <v>187153.20785522461</v>
      </c>
      <c r="AG69" s="31">
        <v>4680</v>
      </c>
      <c r="AH69" s="31">
        <v>2</v>
      </c>
      <c r="AI69" s="31">
        <v>1560</v>
      </c>
      <c r="AJ69" s="32">
        <v>62384.3984375</v>
      </c>
      <c r="AK69" s="32">
        <v>31884.419921875</v>
      </c>
      <c r="AL69" s="12">
        <v>0.25999999046325684</v>
      </c>
      <c r="AM69" s="12">
        <v>13.699999809265137</v>
      </c>
      <c r="AN69" s="12">
        <v>0.87000000476837158</v>
      </c>
      <c r="AO69" s="12">
        <v>5</v>
      </c>
      <c r="AP69" s="1" t="s">
        <v>48</v>
      </c>
      <c r="AQ69" s="13">
        <v>0</v>
      </c>
      <c r="AR69" s="13">
        <v>0</v>
      </c>
      <c r="AS69" s="13">
        <v>7.9999998211860657E-2</v>
      </c>
      <c r="AT69" s="13">
        <v>3.4700000286102295</v>
      </c>
      <c r="AU69" s="13">
        <f t="shared" si="12"/>
        <v>5.998500251770019</v>
      </c>
      <c r="AV69" s="13">
        <f t="shared" si="18"/>
        <v>30.521501398086549</v>
      </c>
      <c r="AW69" s="10" t="str">
        <f>HYPERLINK("https://sellercentral.amazon.com/abis/Display/ItemSelected?asin=B0055QNLN2","Add to SC")</f>
        <v>Add to SC</v>
      </c>
      <c r="AX69" s="14"/>
      <c r="AZ69" s="14"/>
      <c r="BC69" s="14"/>
      <c r="BD69" s="14"/>
    </row>
    <row r="70" spans="1:56" x14ac:dyDescent="0.2">
      <c r="A70" s="1" t="s">
        <v>440</v>
      </c>
      <c r="B70" s="6">
        <v>10.619999885559082</v>
      </c>
      <c r="E70" s="7">
        <v>0</v>
      </c>
      <c r="F70" s="6">
        <v>0</v>
      </c>
      <c r="G70" s="1" t="s">
        <v>338</v>
      </c>
      <c r="H70" s="1" t="s">
        <v>338</v>
      </c>
      <c r="I70" s="1" t="s">
        <v>441</v>
      </c>
      <c r="J70" s="8">
        <v>0</v>
      </c>
      <c r="K70" s="9">
        <v>1</v>
      </c>
      <c r="L70" s="9">
        <v>1</v>
      </c>
      <c r="M70" s="1" t="s">
        <v>283</v>
      </c>
      <c r="N70" s="24" t="s">
        <v>55</v>
      </c>
      <c r="O70" s="35" t="s">
        <v>579</v>
      </c>
      <c r="P70" s="35" t="s">
        <v>579</v>
      </c>
      <c r="Q70" s="14" t="s">
        <v>556</v>
      </c>
      <c r="R70" s="1" t="s">
        <v>442</v>
      </c>
      <c r="S70" s="10" t="str">
        <f>HYPERLINK("https://www.amazon.com/dp/B003QB7E5O","B003QB7E5O")</f>
        <v>B003QB7E5O</v>
      </c>
      <c r="T70" s="6">
        <f t="shared" si="13"/>
        <v>10.619999885559082</v>
      </c>
      <c r="U70" s="27">
        <v>42.490001678466797</v>
      </c>
      <c r="V70" s="27">
        <v>42.490001678466797</v>
      </c>
      <c r="W70" s="27">
        <v>50.319999694824219</v>
      </c>
      <c r="X70" s="27">
        <f t="shared" si="14"/>
        <v>21.986501513421537</v>
      </c>
      <c r="Y70" s="21">
        <f t="shared" si="15"/>
        <v>2.0702920668877272</v>
      </c>
      <c r="Z70" s="11">
        <f t="shared" si="16"/>
        <v>0.51745118015761149</v>
      </c>
      <c r="AA70" s="7">
        <v>11931</v>
      </c>
      <c r="AB70" t="s">
        <v>580</v>
      </c>
      <c r="AC70" s="18" t="s">
        <v>467</v>
      </c>
      <c r="AD70" s="19">
        <v>1709</v>
      </c>
      <c r="AE70" s="31">
        <v>3</v>
      </c>
      <c r="AF70" s="31">
        <f t="shared" si="17"/>
        <v>77756.703071594238</v>
      </c>
      <c r="AG70" s="31">
        <v>1830</v>
      </c>
      <c r="AH70" s="31">
        <v>1</v>
      </c>
      <c r="AI70" s="31">
        <v>915</v>
      </c>
      <c r="AJ70" s="32">
        <v>38878.3515625</v>
      </c>
      <c r="AK70" s="32">
        <v>20115.849609375</v>
      </c>
      <c r="AL70" s="12">
        <v>0.15000000596046448</v>
      </c>
      <c r="AM70" s="12">
        <v>4.7199997901916504</v>
      </c>
      <c r="AN70" s="12">
        <v>1.7300000190734863</v>
      </c>
      <c r="AO70" s="12">
        <v>3.7000000476837158</v>
      </c>
      <c r="AP70" s="1" t="s">
        <v>48</v>
      </c>
      <c r="AQ70" s="13">
        <v>0</v>
      </c>
      <c r="AR70" s="13">
        <v>0</v>
      </c>
      <c r="AS70" s="13">
        <v>3.9999999105930328E-2</v>
      </c>
      <c r="AT70" s="13">
        <v>3.4700000286102295</v>
      </c>
      <c r="AU70" s="13">
        <f t="shared" si="12"/>
        <v>6.373500251770019</v>
      </c>
      <c r="AV70" s="13">
        <f t="shared" si="18"/>
        <v>32.646501398086549</v>
      </c>
      <c r="AW70" s="10" t="str">
        <f>HYPERLINK("https://sellercentral.amazon.com/abis/Display/ItemSelected?asin=B003QB7E5O","Add to SC")</f>
        <v>Add to SC</v>
      </c>
      <c r="AX70" s="14"/>
      <c r="AZ70" s="14"/>
      <c r="BC70" s="14"/>
      <c r="BD70" s="14"/>
    </row>
    <row r="71" spans="1:56" x14ac:dyDescent="0.2">
      <c r="A71" s="1" t="s">
        <v>407</v>
      </c>
      <c r="B71" s="6">
        <v>5.75</v>
      </c>
      <c r="E71" s="7">
        <v>0</v>
      </c>
      <c r="F71" s="6">
        <v>0</v>
      </c>
      <c r="G71" s="1" t="s">
        <v>408</v>
      </c>
      <c r="H71" s="1" t="s">
        <v>409</v>
      </c>
      <c r="I71" s="1" t="s">
        <v>410</v>
      </c>
      <c r="J71" s="8">
        <v>0</v>
      </c>
      <c r="K71" s="9">
        <v>1</v>
      </c>
      <c r="L71" s="9">
        <v>1</v>
      </c>
      <c r="M71" s="1" t="s">
        <v>411</v>
      </c>
      <c r="N71" s="24" t="s">
        <v>557</v>
      </c>
      <c r="O71" s="35" t="s">
        <v>579</v>
      </c>
      <c r="P71" s="35" t="s">
        <v>579</v>
      </c>
      <c r="Q71" s="14" t="s">
        <v>558</v>
      </c>
      <c r="R71" s="1" t="s">
        <v>412</v>
      </c>
      <c r="S71" s="10" t="str">
        <f>HYPERLINK("https://www.amazon.com/dp/B0035LTDMW","B0035LTDMW")</f>
        <v>B0035LTDMW</v>
      </c>
      <c r="T71" s="6">
        <f t="shared" si="13"/>
        <v>5.75</v>
      </c>
      <c r="U71" s="27">
        <v>21.450000762939453</v>
      </c>
      <c r="V71" s="27">
        <v>22.75</v>
      </c>
      <c r="W71" s="27">
        <v>21.450000762939453</v>
      </c>
      <c r="X71" s="27">
        <f t="shared" si="14"/>
        <v>7.9760008740425121</v>
      </c>
      <c r="Y71" s="21">
        <f t="shared" si="15"/>
        <v>1.3871305867900021</v>
      </c>
      <c r="Z71" s="11">
        <f t="shared" si="16"/>
        <v>0.37184151936363385</v>
      </c>
      <c r="AA71" s="7">
        <v>20924</v>
      </c>
      <c r="AB71" t="s">
        <v>580</v>
      </c>
      <c r="AC71" s="18" t="s">
        <v>469</v>
      </c>
      <c r="AD71" s="19">
        <v>2168</v>
      </c>
      <c r="AE71" s="31">
        <v>22</v>
      </c>
      <c r="AF71" s="31">
        <f t="shared" si="17"/>
        <v>20592.000732421875</v>
      </c>
      <c r="AG71" s="31">
        <v>960</v>
      </c>
      <c r="AH71" s="31">
        <v>4</v>
      </c>
      <c r="AI71" s="31">
        <v>192</v>
      </c>
      <c r="AJ71" s="32">
        <v>4118.39990234375</v>
      </c>
      <c r="AK71" s="32">
        <v>1530.6199951171875</v>
      </c>
      <c r="AL71" s="12">
        <v>1.9800000190734863</v>
      </c>
      <c r="AM71" s="12">
        <v>9.0600004196166992</v>
      </c>
      <c r="AN71" s="12">
        <v>3.3499999046325684</v>
      </c>
      <c r="AO71" s="12">
        <v>4.8400001525878906</v>
      </c>
      <c r="AP71" s="1" t="s">
        <v>48</v>
      </c>
      <c r="AQ71" s="13">
        <v>0</v>
      </c>
      <c r="AR71" s="13">
        <v>0</v>
      </c>
      <c r="AS71" s="13">
        <v>0.19999998807907104</v>
      </c>
      <c r="AT71" s="13">
        <v>4.9499998092651367</v>
      </c>
      <c r="AU71" s="13">
        <f>U71*0.12</f>
        <v>2.5740000915527341</v>
      </c>
      <c r="AV71" s="13">
        <f t="shared" si="18"/>
        <v>13.926000862121583</v>
      </c>
      <c r="AW71" s="10" t="str">
        <f>HYPERLINK("https://sellercentral.amazon.com/abis/Display/ItemSelected?asin=B0035LTDMW","Add to SC")</f>
        <v>Add to SC</v>
      </c>
      <c r="AX71" s="14"/>
      <c r="AZ71" s="14"/>
      <c r="BC71" s="14"/>
      <c r="BD71" s="14"/>
    </row>
    <row r="72" spans="1:56" x14ac:dyDescent="0.2">
      <c r="A72" s="1" t="s">
        <v>237</v>
      </c>
      <c r="B72" s="6">
        <v>5.9899997711181641</v>
      </c>
      <c r="E72" s="7">
        <v>0</v>
      </c>
      <c r="F72" s="6">
        <v>0</v>
      </c>
      <c r="G72" s="1" t="s">
        <v>238</v>
      </c>
      <c r="H72" s="1" t="s">
        <v>239</v>
      </c>
      <c r="I72" s="1" t="s">
        <v>240</v>
      </c>
      <c r="J72" s="8">
        <v>0</v>
      </c>
      <c r="K72" s="9">
        <v>1</v>
      </c>
      <c r="L72" s="9">
        <v>1</v>
      </c>
      <c r="M72" s="1" t="s">
        <v>241</v>
      </c>
      <c r="N72" s="24" t="s">
        <v>387</v>
      </c>
      <c r="O72" s="35" t="s">
        <v>579</v>
      </c>
      <c r="P72" s="35" t="s">
        <v>579</v>
      </c>
      <c r="Q72" s="14" t="s">
        <v>559</v>
      </c>
      <c r="R72" s="1" t="s">
        <v>242</v>
      </c>
      <c r="S72" s="10" t="str">
        <f>HYPERLINK("https://www.amazon.com/dp/B002WJ49W2","B002WJ49W2")</f>
        <v>B002WJ49W2</v>
      </c>
      <c r="T72" s="6">
        <f t="shared" si="13"/>
        <v>5.9899997711181641</v>
      </c>
      <c r="U72" s="27">
        <v>23.950000762939453</v>
      </c>
      <c r="V72" s="27">
        <v>23.959999084472656</v>
      </c>
      <c r="W72" s="27">
        <v>22.950000762939453</v>
      </c>
      <c r="X72" s="27">
        <f t="shared" si="14"/>
        <v>10.847500851750375</v>
      </c>
      <c r="Y72" s="21">
        <f t="shared" si="15"/>
        <v>1.8109351028782181</v>
      </c>
      <c r="Z72" s="11">
        <f t="shared" si="16"/>
        <v>0.45292277687673149</v>
      </c>
      <c r="AA72" s="7">
        <v>9892</v>
      </c>
      <c r="AB72" t="s">
        <v>580</v>
      </c>
      <c r="AC72" s="18" t="s">
        <v>469</v>
      </c>
      <c r="AD72" s="19">
        <v>1284</v>
      </c>
      <c r="AE72" s="31">
        <v>16</v>
      </c>
      <c r="AF72" s="31">
        <f t="shared" si="17"/>
        <v>53887.50171661377</v>
      </c>
      <c r="AG72" s="31">
        <v>2250</v>
      </c>
      <c r="AH72" s="31">
        <v>12</v>
      </c>
      <c r="AI72" s="31">
        <v>173</v>
      </c>
      <c r="AJ72" s="32">
        <v>4145.18994140625</v>
      </c>
      <c r="AK72" s="32">
        <v>1878.280029296875</v>
      </c>
      <c r="AL72" s="12">
        <v>0.20000000298023224</v>
      </c>
      <c r="AM72" s="12">
        <v>5.0999999046325684</v>
      </c>
      <c r="AN72" s="12">
        <v>2.2000000476837158</v>
      </c>
      <c r="AO72" s="12">
        <v>2.9000000953674316</v>
      </c>
      <c r="AP72" s="1" t="s">
        <v>48</v>
      </c>
      <c r="AQ72" s="13">
        <v>0</v>
      </c>
      <c r="AR72" s="13">
        <v>0</v>
      </c>
      <c r="AS72" s="13">
        <v>4.9999997019767761E-2</v>
      </c>
      <c r="AT72" s="13">
        <v>3.4700000286102295</v>
      </c>
      <c r="AU72" s="13">
        <f t="shared" ref="AU72:AU87" si="19">U72*0.15</f>
        <v>3.5925001144409179</v>
      </c>
      <c r="AV72" s="13">
        <f t="shared" si="18"/>
        <v>16.887500619888307</v>
      </c>
      <c r="AW72" s="10" t="str">
        <f>HYPERLINK("https://sellercentral.amazon.com/abis/Display/ItemSelected?asin=B002WJ49W2","Add to SC")</f>
        <v>Add to SC</v>
      </c>
      <c r="AX72" s="14"/>
      <c r="AZ72" s="14"/>
      <c r="BC72" s="14"/>
      <c r="BD72" s="14"/>
    </row>
    <row r="73" spans="1:56" x14ac:dyDescent="0.2">
      <c r="A73" s="1" t="s">
        <v>328</v>
      </c>
      <c r="B73" s="6">
        <v>7.119999885559082</v>
      </c>
      <c r="E73" s="7">
        <v>0</v>
      </c>
      <c r="F73" s="6">
        <v>0</v>
      </c>
      <c r="G73" s="1" t="s">
        <v>238</v>
      </c>
      <c r="H73" s="1" t="s">
        <v>329</v>
      </c>
      <c r="I73" s="1" t="s">
        <v>330</v>
      </c>
      <c r="J73" s="8">
        <v>0</v>
      </c>
      <c r="K73" s="9">
        <v>1</v>
      </c>
      <c r="L73" s="9">
        <v>1</v>
      </c>
      <c r="M73" s="1" t="s">
        <v>241</v>
      </c>
      <c r="N73" s="24" t="s">
        <v>248</v>
      </c>
      <c r="O73" s="35" t="s">
        <v>579</v>
      </c>
      <c r="P73" s="35" t="s">
        <v>579</v>
      </c>
      <c r="Q73" s="14" t="s">
        <v>560</v>
      </c>
      <c r="R73" s="1" t="s">
        <v>331</v>
      </c>
      <c r="S73" s="10" t="str">
        <f>HYPERLINK("https://www.amazon.com/dp/B002WIVHNM","B002WIVHNM")</f>
        <v>B002WIVHNM</v>
      </c>
      <c r="T73" s="6">
        <f t="shared" si="13"/>
        <v>7.119999885559082</v>
      </c>
      <c r="U73" s="27">
        <v>28.450000762939453</v>
      </c>
      <c r="V73" s="27">
        <v>28.459999084472656</v>
      </c>
      <c r="W73" s="27">
        <v>28.170000076293945</v>
      </c>
      <c r="X73" s="27">
        <f t="shared" si="14"/>
        <v>13.562500734999777</v>
      </c>
      <c r="Y73" s="21">
        <f t="shared" si="15"/>
        <v>1.9048456394651769</v>
      </c>
      <c r="Z73" s="11">
        <f t="shared" si="16"/>
        <v>0.47671354556401424</v>
      </c>
      <c r="AA73" s="7">
        <v>4094</v>
      </c>
      <c r="AB73" t="s">
        <v>580</v>
      </c>
      <c r="AC73" s="18" t="s">
        <v>467</v>
      </c>
      <c r="AD73" s="19">
        <v>2624</v>
      </c>
      <c r="AE73" s="31">
        <v>15</v>
      </c>
      <c r="AF73" s="31">
        <f t="shared" si="17"/>
        <v>151923.00407409668</v>
      </c>
      <c r="AG73" s="31">
        <v>5340</v>
      </c>
      <c r="AH73" s="31">
        <v>9</v>
      </c>
      <c r="AI73" s="31">
        <v>534</v>
      </c>
      <c r="AJ73" s="32">
        <v>15192.2998046875</v>
      </c>
      <c r="AK73" s="32">
        <v>7244.0400390625</v>
      </c>
      <c r="AL73" s="12">
        <v>0.20000000298023224</v>
      </c>
      <c r="AM73" s="12">
        <v>4.4000000953674316</v>
      </c>
      <c r="AN73" s="12">
        <v>2</v>
      </c>
      <c r="AO73" s="12">
        <v>2.2000000476837158</v>
      </c>
      <c r="AP73" s="1" t="s">
        <v>48</v>
      </c>
      <c r="AQ73" s="13">
        <v>0</v>
      </c>
      <c r="AR73" s="13">
        <v>0</v>
      </c>
      <c r="AS73" s="13">
        <v>2.9999999329447746E-2</v>
      </c>
      <c r="AT73" s="13">
        <v>3.4700000286102295</v>
      </c>
      <c r="AU73" s="13">
        <f t="shared" si="19"/>
        <v>4.2675001144409181</v>
      </c>
      <c r="AV73" s="13">
        <f t="shared" si="18"/>
        <v>20.712500619888306</v>
      </c>
      <c r="AW73" s="10" t="str">
        <f>HYPERLINK("https://sellercentral.amazon.com/abis/Display/ItemSelected?asin=B002WIVHNM","Add to SC")</f>
        <v>Add to SC</v>
      </c>
      <c r="AX73" s="14"/>
      <c r="AZ73" s="14"/>
      <c r="BC73" s="14"/>
      <c r="BD73" s="14"/>
    </row>
    <row r="74" spans="1:56" x14ac:dyDescent="0.2">
      <c r="A74" s="1" t="s">
        <v>49</v>
      </c>
      <c r="B74" s="6">
        <v>6.0699996948242188</v>
      </c>
      <c r="E74" s="7">
        <v>0</v>
      </c>
      <c r="F74" s="6">
        <v>0</v>
      </c>
      <c r="G74" s="1" t="s">
        <v>50</v>
      </c>
      <c r="H74" s="1" t="s">
        <v>50</v>
      </c>
      <c r="I74" s="1" t="s">
        <v>51</v>
      </c>
      <c r="J74" s="8">
        <v>0</v>
      </c>
      <c r="K74" s="9">
        <v>1</v>
      </c>
      <c r="L74" s="9">
        <v>1</v>
      </c>
      <c r="M74" s="1" t="s">
        <v>52</v>
      </c>
      <c r="N74" s="24" t="s">
        <v>396</v>
      </c>
      <c r="O74" s="35" t="s">
        <v>579</v>
      </c>
      <c r="P74" s="35" t="s">
        <v>579</v>
      </c>
      <c r="Q74" s="14" t="s">
        <v>561</v>
      </c>
      <c r="R74" s="1" t="s">
        <v>53</v>
      </c>
      <c r="S74" s="10" t="str">
        <f>HYPERLINK("https://www.amazon.com/dp/B002HREU0K","B002HREU0K")</f>
        <v>B002HREU0K</v>
      </c>
      <c r="T74" s="6">
        <f t="shared" si="13"/>
        <v>6.0699996948242188</v>
      </c>
      <c r="U74" s="27">
        <v>24.290000915527344</v>
      </c>
      <c r="V74" s="27">
        <v>24.290000915527344</v>
      </c>
      <c r="W74" s="27">
        <v>25.799999237060547</v>
      </c>
      <c r="X74" s="27">
        <f t="shared" si="14"/>
        <v>9.4165012806653969</v>
      </c>
      <c r="Y74" s="21">
        <f t="shared" si="15"/>
        <v>1.5513182461433532</v>
      </c>
      <c r="Z74" s="11">
        <f t="shared" si="16"/>
        <v>0.38766986108452195</v>
      </c>
      <c r="AA74" s="7">
        <v>16825</v>
      </c>
      <c r="AB74" t="s">
        <v>580</v>
      </c>
      <c r="AC74" s="18" t="s">
        <v>481</v>
      </c>
      <c r="AD74" s="19">
        <v>356</v>
      </c>
      <c r="AE74" s="31">
        <v>4</v>
      </c>
      <c r="AF74" s="31">
        <f t="shared" si="17"/>
        <v>29876.701126098633</v>
      </c>
      <c r="AG74" s="31">
        <v>1230</v>
      </c>
      <c r="AH74" s="31">
        <v>1</v>
      </c>
      <c r="AI74" s="31">
        <v>615</v>
      </c>
      <c r="AJ74" s="32">
        <v>14938.349609375</v>
      </c>
      <c r="AK74" s="32">
        <v>5788.3798828125</v>
      </c>
      <c r="AL74" s="12">
        <v>0.99000000953674316</v>
      </c>
      <c r="AM74" s="12">
        <v>6.380000114440918</v>
      </c>
      <c r="AN74" s="12">
        <v>4.9200000762939453</v>
      </c>
      <c r="AO74" s="12">
        <v>4.9200000762939453</v>
      </c>
      <c r="AP74" s="1" t="s">
        <v>48</v>
      </c>
      <c r="AQ74" s="13">
        <v>0</v>
      </c>
      <c r="AR74" s="13">
        <v>0</v>
      </c>
      <c r="AS74" s="13">
        <v>0.20999999344348907</v>
      </c>
      <c r="AT74" s="13">
        <v>4.9499998092651367</v>
      </c>
      <c r="AU74" s="13">
        <f t="shared" si="19"/>
        <v>3.6435001373291014</v>
      </c>
      <c r="AV74" s="13">
        <f t="shared" si="18"/>
        <v>15.696500968933105</v>
      </c>
      <c r="AW74" s="10" t="str">
        <f>HYPERLINK("https://sellercentral.amazon.com/abis/Display/ItemSelected?asin=B002HREU0K","Add to SC")</f>
        <v>Add to SC</v>
      </c>
      <c r="AX74" s="14"/>
      <c r="AZ74" s="14"/>
      <c r="BC74" s="14"/>
      <c r="BD74" s="14"/>
    </row>
    <row r="75" spans="1:56" x14ac:dyDescent="0.2">
      <c r="A75" s="1" t="s">
        <v>176</v>
      </c>
      <c r="B75" s="6">
        <v>7.869999885559082</v>
      </c>
      <c r="E75" s="7">
        <v>0</v>
      </c>
      <c r="F75" s="6">
        <v>0</v>
      </c>
      <c r="G75" s="1" t="s">
        <v>177</v>
      </c>
      <c r="H75" s="1" t="s">
        <v>177</v>
      </c>
      <c r="I75" s="1" t="s">
        <v>178</v>
      </c>
      <c r="J75" s="8">
        <v>0</v>
      </c>
      <c r="K75" s="9">
        <v>1</v>
      </c>
      <c r="L75" s="9">
        <v>1</v>
      </c>
      <c r="M75" s="1" t="s">
        <v>179</v>
      </c>
      <c r="N75" s="24" t="s">
        <v>400</v>
      </c>
      <c r="O75" s="35" t="s">
        <v>579</v>
      </c>
      <c r="P75" s="35" t="s">
        <v>579</v>
      </c>
      <c r="Q75" s="14" t="s">
        <v>562</v>
      </c>
      <c r="R75" s="1" t="s">
        <v>180</v>
      </c>
      <c r="S75" s="10" t="str">
        <f>HYPERLINK("https://www.amazon.com/dp/B002CVTYW0","B002CVTYW0")</f>
        <v>B002CVTYW0</v>
      </c>
      <c r="T75" s="6">
        <f t="shared" si="13"/>
        <v>7.869999885559082</v>
      </c>
      <c r="U75" s="27">
        <v>31.459999084472656</v>
      </c>
      <c r="V75" s="27">
        <v>31.469999313354492</v>
      </c>
      <c r="W75" s="27">
        <v>31.459999084472656</v>
      </c>
      <c r="X75" s="27">
        <f t="shared" si="14"/>
        <v>15.360999308526516</v>
      </c>
      <c r="Y75" s="21">
        <f t="shared" si="15"/>
        <v>1.9518423801648221</v>
      </c>
      <c r="Z75" s="11">
        <f t="shared" si="16"/>
        <v>0.48827081231887465</v>
      </c>
      <c r="AA75" s="7">
        <v>6957</v>
      </c>
      <c r="AB75" t="s">
        <v>580</v>
      </c>
      <c r="AC75" s="18" t="s">
        <v>481</v>
      </c>
      <c r="AD75" s="19">
        <v>1766</v>
      </c>
      <c r="AE75" s="31">
        <v>3</v>
      </c>
      <c r="AF75" s="31">
        <f t="shared" si="17"/>
        <v>101930.39703369141</v>
      </c>
      <c r="AG75" s="31">
        <v>3240</v>
      </c>
      <c r="AH75" s="31">
        <v>2</v>
      </c>
      <c r="AI75" s="31">
        <v>1080</v>
      </c>
      <c r="AJ75" s="32">
        <v>33976.80078125</v>
      </c>
      <c r="AK75" s="32">
        <v>16594.33984375</v>
      </c>
      <c r="AL75" s="12">
        <v>0.31000000238418579</v>
      </c>
      <c r="AM75" s="12">
        <v>4.8000001907348633</v>
      </c>
      <c r="AN75" s="12">
        <v>2.2799999713897705</v>
      </c>
      <c r="AO75" s="12">
        <v>2.3599998950958252</v>
      </c>
      <c r="AP75" s="1" t="s">
        <v>48</v>
      </c>
      <c r="AQ75" s="13">
        <v>0</v>
      </c>
      <c r="AR75" s="13">
        <v>0</v>
      </c>
      <c r="AS75" s="13">
        <v>3.9999999105930328E-2</v>
      </c>
      <c r="AT75" s="13">
        <v>3.4700000286102295</v>
      </c>
      <c r="AU75" s="13">
        <f t="shared" si="19"/>
        <v>4.7189998626708984</v>
      </c>
      <c r="AV75" s="13">
        <f t="shared" si="18"/>
        <v>23.270999193191528</v>
      </c>
      <c r="AW75" s="10" t="str">
        <f>HYPERLINK("https://sellercentral.amazon.com/abis/Display/ItemSelected?asin=B002CVTYW0","Add to SC")</f>
        <v>Add to SC</v>
      </c>
      <c r="AX75" s="14"/>
      <c r="AZ75" s="14"/>
      <c r="BC75" s="14"/>
      <c r="BD75" s="14"/>
    </row>
    <row r="76" spans="1:56" x14ac:dyDescent="0.2">
      <c r="A76" s="1" t="s">
        <v>312</v>
      </c>
      <c r="B76" s="6">
        <v>5.4699997901916504</v>
      </c>
      <c r="E76" s="7">
        <v>0</v>
      </c>
      <c r="F76" s="6">
        <v>0</v>
      </c>
      <c r="G76" s="1" t="s">
        <v>313</v>
      </c>
      <c r="H76" s="1" t="s">
        <v>314</v>
      </c>
      <c r="I76" s="1" t="s">
        <v>315</v>
      </c>
      <c r="J76" s="8">
        <v>0</v>
      </c>
      <c r="K76" s="9">
        <v>1</v>
      </c>
      <c r="L76" s="9">
        <v>1</v>
      </c>
      <c r="M76" s="1" t="s">
        <v>316</v>
      </c>
      <c r="N76" s="24" t="s">
        <v>248</v>
      </c>
      <c r="O76" s="35" t="s">
        <v>579</v>
      </c>
      <c r="P76" s="35" t="s">
        <v>579</v>
      </c>
      <c r="Q76" s="14" t="s">
        <v>563</v>
      </c>
      <c r="R76" s="1" t="s">
        <v>317</v>
      </c>
      <c r="S76" s="10" t="str">
        <f>HYPERLINK("https://www.amazon.com/dp/B0026L2J2I","B0026L2J2I")</f>
        <v>B0026L2J2I</v>
      </c>
      <c r="T76" s="6">
        <f t="shared" si="13"/>
        <v>5.4699997901916504</v>
      </c>
      <c r="U76" s="27">
        <v>21.870000839233398</v>
      </c>
      <c r="V76" s="27">
        <v>21.879999160766602</v>
      </c>
      <c r="W76" s="27">
        <v>21.120000839233398</v>
      </c>
      <c r="X76" s="27">
        <f t="shared" si="14"/>
        <v>9.4195010580122478</v>
      </c>
      <c r="Y76" s="21">
        <f t="shared" si="15"/>
        <v>1.7220295099284126</v>
      </c>
      <c r="Z76" s="11">
        <f t="shared" si="16"/>
        <v>0.43070419280068151</v>
      </c>
      <c r="AA76" s="7">
        <v>12467</v>
      </c>
      <c r="AB76" t="s">
        <v>580</v>
      </c>
      <c r="AC76" s="18" t="s">
        <v>467</v>
      </c>
      <c r="AD76" s="19">
        <v>2161</v>
      </c>
      <c r="AE76" s="31">
        <v>27</v>
      </c>
      <c r="AF76" s="31">
        <f t="shared" si="17"/>
        <v>38053.801460266113</v>
      </c>
      <c r="AG76" s="31">
        <v>1740</v>
      </c>
      <c r="AH76" s="31">
        <v>17</v>
      </c>
      <c r="AI76" s="31">
        <v>97</v>
      </c>
      <c r="AJ76" s="32">
        <v>2114.10009765625</v>
      </c>
      <c r="AK76" s="32">
        <v>910.9000244140625</v>
      </c>
      <c r="AL76" s="12">
        <v>0.64999997615814209</v>
      </c>
      <c r="AM76" s="12">
        <v>5.2800002098083496</v>
      </c>
      <c r="AN76" s="12">
        <v>2.7200000286102295</v>
      </c>
      <c r="AO76" s="12">
        <v>2.8299999237060547</v>
      </c>
      <c r="AP76" s="1" t="s">
        <v>48</v>
      </c>
      <c r="AQ76" s="13">
        <v>0</v>
      </c>
      <c r="AR76" s="13">
        <v>0</v>
      </c>
      <c r="AS76" s="13">
        <v>5.9999998658895493E-2</v>
      </c>
      <c r="AT76" s="13">
        <v>3.6399998664855957</v>
      </c>
      <c r="AU76" s="13">
        <f t="shared" si="19"/>
        <v>3.2805001258850095</v>
      </c>
      <c r="AV76" s="13">
        <f t="shared" si="18"/>
        <v>14.949500846862794</v>
      </c>
      <c r="AW76" s="10" t="str">
        <f>HYPERLINK("https://sellercentral.amazon.com/abis/Display/ItemSelected?asin=B0026L2J2I","Add to SC")</f>
        <v>Add to SC</v>
      </c>
      <c r="AX76" s="14"/>
      <c r="AZ76" s="14"/>
      <c r="BC76" s="14"/>
      <c r="BD76" s="14"/>
    </row>
    <row r="77" spans="1:56" x14ac:dyDescent="0.2">
      <c r="A77" s="1" t="s">
        <v>347</v>
      </c>
      <c r="B77" s="6">
        <v>6.7399997711181641</v>
      </c>
      <c r="E77" s="7">
        <v>0</v>
      </c>
      <c r="F77" s="6">
        <v>0</v>
      </c>
      <c r="G77" s="1" t="s">
        <v>348</v>
      </c>
      <c r="H77" s="1" t="s">
        <v>86</v>
      </c>
      <c r="I77" s="1" t="s">
        <v>110</v>
      </c>
      <c r="J77" s="8">
        <v>0</v>
      </c>
      <c r="K77" s="9">
        <v>1</v>
      </c>
      <c r="L77" s="9">
        <v>1</v>
      </c>
      <c r="M77" s="1" t="s">
        <v>349</v>
      </c>
      <c r="N77" s="24" t="s">
        <v>86</v>
      </c>
      <c r="O77" s="35" t="s">
        <v>579</v>
      </c>
      <c r="P77" s="35" t="s">
        <v>579</v>
      </c>
      <c r="Q77" s="14" t="s">
        <v>564</v>
      </c>
      <c r="R77" s="1" t="s">
        <v>350</v>
      </c>
      <c r="S77" s="10" t="str">
        <f>HYPERLINK("https://www.amazon.com/dp/B0021F8HUW","B0021F8HUW")</f>
        <v>B0021F8HUW</v>
      </c>
      <c r="T77" s="6">
        <f t="shared" si="13"/>
        <v>6.7399997711181641</v>
      </c>
      <c r="U77" s="27">
        <v>26.959999084472656</v>
      </c>
      <c r="V77" s="27">
        <v>26.969999313354492</v>
      </c>
      <c r="W77" s="27">
        <v>27.190000534057617</v>
      </c>
      <c r="X77" s="27">
        <f t="shared" si="14"/>
        <v>10.145999628305436</v>
      </c>
      <c r="Y77" s="21">
        <f t="shared" si="15"/>
        <v>1.5053412422627157</v>
      </c>
      <c r="Z77" s="11">
        <f t="shared" si="16"/>
        <v>0.37633531056567893</v>
      </c>
      <c r="AA77" s="7">
        <v>3531</v>
      </c>
      <c r="AB77" t="s">
        <v>580</v>
      </c>
      <c r="AC77" s="18" t="s">
        <v>493</v>
      </c>
      <c r="AD77" s="19">
        <v>8045</v>
      </c>
      <c r="AE77" s="31">
        <v>7</v>
      </c>
      <c r="AF77" s="31">
        <f t="shared" si="17"/>
        <v>164186.39442443848</v>
      </c>
      <c r="AG77" s="31">
        <v>6090</v>
      </c>
      <c r="AH77" s="31">
        <v>4</v>
      </c>
      <c r="AI77" s="31">
        <v>1218</v>
      </c>
      <c r="AJ77" s="32">
        <v>32837.28125</v>
      </c>
      <c r="AK77" s="32">
        <v>12357.4501953125</v>
      </c>
      <c r="AL77" s="12">
        <v>2.2899999618530273</v>
      </c>
      <c r="AM77" s="12">
        <v>8.4300003051757813</v>
      </c>
      <c r="AN77" s="12">
        <v>5.429999828338623</v>
      </c>
      <c r="AO77" s="12">
        <v>5.5100002288818359</v>
      </c>
      <c r="AP77" s="1" t="s">
        <v>48</v>
      </c>
      <c r="AQ77" s="13">
        <v>0</v>
      </c>
      <c r="AR77" s="13">
        <v>0</v>
      </c>
      <c r="AS77" s="13">
        <v>0.34999999403953552</v>
      </c>
      <c r="AT77" s="13">
        <v>5.679999828338623</v>
      </c>
      <c r="AU77" s="13">
        <f t="shared" si="19"/>
        <v>4.0439998626708986</v>
      </c>
      <c r="AV77" s="13">
        <f t="shared" si="18"/>
        <v>17.235999393463135</v>
      </c>
      <c r="AW77" s="10" t="str">
        <f>HYPERLINK("https://sellercentral.amazon.com/abis/Display/ItemSelected?asin=B0021F8HUW","Add to SC")</f>
        <v>Add to SC</v>
      </c>
      <c r="AX77" s="14"/>
      <c r="AZ77" s="14"/>
      <c r="BC77" s="14"/>
      <c r="BD77" s="14"/>
    </row>
    <row r="78" spans="1:56" x14ac:dyDescent="0.2">
      <c r="A78" s="1" t="s">
        <v>263</v>
      </c>
      <c r="B78" s="6">
        <v>10.090000152587891</v>
      </c>
      <c r="E78" s="7">
        <v>0</v>
      </c>
      <c r="F78" s="6">
        <v>0</v>
      </c>
      <c r="G78" s="1" t="s">
        <v>264</v>
      </c>
      <c r="H78" s="1" t="s">
        <v>265</v>
      </c>
      <c r="I78" s="1" t="s">
        <v>266</v>
      </c>
      <c r="J78" s="8">
        <v>0</v>
      </c>
      <c r="K78" s="9">
        <v>1</v>
      </c>
      <c r="L78" s="9">
        <v>1</v>
      </c>
      <c r="M78" s="1" t="s">
        <v>267</v>
      </c>
      <c r="N78" s="24" t="s">
        <v>414</v>
      </c>
      <c r="O78" s="35" t="s">
        <v>579</v>
      </c>
      <c r="P78" s="35" t="s">
        <v>579</v>
      </c>
      <c r="Q78" s="14" t="s">
        <v>565</v>
      </c>
      <c r="R78" s="1" t="s">
        <v>268</v>
      </c>
      <c r="S78" s="10" t="str">
        <f>HYPERLINK("https://www.amazon.com/dp/B001LXRWWE","B001LXRWWE")</f>
        <v>B001LXRWWE</v>
      </c>
      <c r="T78" s="6">
        <f t="shared" si="13"/>
        <v>10.090000152587891</v>
      </c>
      <c r="U78" s="27">
        <v>40.340000152587891</v>
      </c>
      <c r="V78" s="27">
        <v>40.349998474121094</v>
      </c>
      <c r="W78" s="27">
        <v>41.090000152587891</v>
      </c>
      <c r="X78" s="27">
        <f t="shared" si="14"/>
        <v>18.979000186920167</v>
      </c>
      <c r="Y78" s="21">
        <f t="shared" si="15"/>
        <v>1.8809712487519061</v>
      </c>
      <c r="Z78" s="11">
        <f t="shared" si="16"/>
        <v>0.47047595724172614</v>
      </c>
      <c r="AA78" s="7">
        <v>4732</v>
      </c>
      <c r="AB78" t="s">
        <v>580</v>
      </c>
      <c r="AC78" s="18" t="s">
        <v>469</v>
      </c>
      <c r="AD78" s="19">
        <v>1853</v>
      </c>
      <c r="AE78" s="31">
        <v>16</v>
      </c>
      <c r="AF78" s="31">
        <f t="shared" si="17"/>
        <v>188791.20071411133</v>
      </c>
      <c r="AG78" s="31">
        <v>4680</v>
      </c>
      <c r="AH78" s="31">
        <v>12</v>
      </c>
      <c r="AI78" s="31">
        <v>360</v>
      </c>
      <c r="AJ78" s="32">
        <v>14522.400390625</v>
      </c>
      <c r="AK78" s="32">
        <v>6830.9599609375</v>
      </c>
      <c r="AL78" s="12">
        <v>0.94999998807907104</v>
      </c>
      <c r="AM78" s="12">
        <v>9.880000114440918</v>
      </c>
      <c r="AN78" s="12">
        <v>4.059999942779541</v>
      </c>
      <c r="AO78" s="12">
        <v>4.9200000762939453</v>
      </c>
      <c r="AP78" s="1" t="s">
        <v>48</v>
      </c>
      <c r="AQ78" s="13">
        <v>0</v>
      </c>
      <c r="AR78" s="13">
        <v>0</v>
      </c>
      <c r="AS78" s="13">
        <v>0.26999998092651367</v>
      </c>
      <c r="AT78" s="13">
        <v>4.9499998092651367</v>
      </c>
      <c r="AU78" s="13">
        <f t="shared" si="19"/>
        <v>6.0510000228881831</v>
      </c>
      <c r="AV78" s="13">
        <f t="shared" si="18"/>
        <v>29.339000320434572</v>
      </c>
      <c r="AW78" s="10" t="str">
        <f>HYPERLINK("https://sellercentral.amazon.com/abis/Display/ItemSelected?asin=B001LXRWWE","Add to SC")</f>
        <v>Add to SC</v>
      </c>
      <c r="AX78" s="14"/>
      <c r="AZ78" s="14"/>
      <c r="BC78" s="14"/>
      <c r="BD78" s="14"/>
    </row>
    <row r="79" spans="1:56" x14ac:dyDescent="0.2">
      <c r="A79" s="1" t="s">
        <v>234</v>
      </c>
      <c r="B79" s="6">
        <v>6</v>
      </c>
      <c r="E79" s="7">
        <v>0</v>
      </c>
      <c r="F79" s="6">
        <v>0</v>
      </c>
      <c r="G79" s="1" t="s">
        <v>188</v>
      </c>
      <c r="H79" s="1" t="s">
        <v>188</v>
      </c>
      <c r="I79" s="1" t="s">
        <v>188</v>
      </c>
      <c r="J79" s="8">
        <v>0</v>
      </c>
      <c r="K79" s="9">
        <v>1</v>
      </c>
      <c r="L79" s="9">
        <v>2</v>
      </c>
      <c r="M79" s="1" t="s">
        <v>235</v>
      </c>
      <c r="N79" s="24" t="s">
        <v>420</v>
      </c>
      <c r="O79" s="35" t="s">
        <v>579</v>
      </c>
      <c r="P79" s="35" t="s">
        <v>579</v>
      </c>
      <c r="Q79" s="14" t="s">
        <v>566</v>
      </c>
      <c r="R79" s="1" t="s">
        <v>236</v>
      </c>
      <c r="S79" s="10" t="str">
        <f>HYPERLINK("https://www.amazon.com/dp/B001G7QXP2","B001G7QXP2")</f>
        <v>B001G7QXP2</v>
      </c>
      <c r="T79" s="6">
        <f t="shared" si="13"/>
        <v>12</v>
      </c>
      <c r="U79" s="27">
        <v>24</v>
      </c>
      <c r="V79" s="27">
        <v>24</v>
      </c>
      <c r="W79" s="27">
        <v>24</v>
      </c>
      <c r="X79" s="27">
        <f t="shared" si="14"/>
        <v>3.3600001946091655</v>
      </c>
      <c r="Y79" s="21">
        <f t="shared" si="15"/>
        <v>0.28000001621743048</v>
      </c>
      <c r="Z79" s="11">
        <f t="shared" si="16"/>
        <v>0.14000000810871524</v>
      </c>
      <c r="AA79" s="7">
        <v>9636</v>
      </c>
      <c r="AB79" t="s">
        <v>580</v>
      </c>
      <c r="AC79" s="18" t="s">
        <v>469</v>
      </c>
      <c r="AD79" s="19">
        <v>2801</v>
      </c>
      <c r="AE79" s="31">
        <v>15</v>
      </c>
      <c r="AF79" s="31">
        <f t="shared" si="17"/>
        <v>55440</v>
      </c>
      <c r="AG79" s="31">
        <v>2310</v>
      </c>
      <c r="AH79" s="31">
        <v>4</v>
      </c>
      <c r="AI79" s="31">
        <v>462</v>
      </c>
      <c r="AJ79" s="32">
        <v>11088</v>
      </c>
      <c r="AK79" s="32">
        <v>1553.800048828125</v>
      </c>
      <c r="AL79" s="12">
        <v>1.0499999523162842</v>
      </c>
      <c r="AM79" s="12">
        <v>5</v>
      </c>
      <c r="AN79" s="12">
        <v>2.5</v>
      </c>
      <c r="AO79" s="12">
        <v>5</v>
      </c>
      <c r="AP79" s="1" t="s">
        <v>48</v>
      </c>
      <c r="AQ79" s="13">
        <v>0</v>
      </c>
      <c r="AR79" s="13">
        <v>0</v>
      </c>
      <c r="AS79" s="13">
        <v>8.999999612569809E-2</v>
      </c>
      <c r="AT79" s="13">
        <v>4.9499998092651367</v>
      </c>
      <c r="AU79" s="13">
        <f t="shared" si="19"/>
        <v>3.5999999999999996</v>
      </c>
      <c r="AV79" s="13">
        <f t="shared" si="18"/>
        <v>15.450000190734864</v>
      </c>
      <c r="AW79" s="10" t="str">
        <f>HYPERLINK("https://sellercentral.amazon.com/abis/Display/ItemSelected?asin=B001G7QXP2","Add to SC")</f>
        <v>Add to SC</v>
      </c>
      <c r="AX79" s="14"/>
      <c r="AZ79" s="14"/>
      <c r="BC79" s="14"/>
      <c r="BD79" s="14"/>
    </row>
    <row r="80" spans="1:56" x14ac:dyDescent="0.2">
      <c r="A80" s="1" t="s">
        <v>293</v>
      </c>
      <c r="B80" s="6">
        <v>6.25</v>
      </c>
      <c r="E80" s="7">
        <v>0</v>
      </c>
      <c r="F80" s="6">
        <v>0</v>
      </c>
      <c r="G80" s="1" t="s">
        <v>294</v>
      </c>
      <c r="H80" s="1" t="s">
        <v>295</v>
      </c>
      <c r="I80" s="1" t="s">
        <v>296</v>
      </c>
      <c r="J80" s="8">
        <v>0</v>
      </c>
      <c r="K80" s="9">
        <v>1</v>
      </c>
      <c r="L80" s="9">
        <v>1</v>
      </c>
      <c r="M80" s="1" t="s">
        <v>297</v>
      </c>
      <c r="N80" s="24" t="s">
        <v>55</v>
      </c>
      <c r="O80" s="35" t="s">
        <v>579</v>
      </c>
      <c r="P80" s="35" t="s">
        <v>579</v>
      </c>
      <c r="Q80" s="14" t="s">
        <v>567</v>
      </c>
      <c r="R80" s="1" t="s">
        <v>298</v>
      </c>
      <c r="S80" s="10" t="str">
        <f>HYPERLINK("https://www.amazon.com/dp/B001CLBA50","B001CLBA50")</f>
        <v>B001CLBA50</v>
      </c>
      <c r="T80" s="6">
        <f t="shared" si="13"/>
        <v>6.25</v>
      </c>
      <c r="U80" s="27">
        <v>24.979999542236328</v>
      </c>
      <c r="V80" s="27">
        <v>24.989999771118164</v>
      </c>
      <c r="W80" s="27">
        <v>24.950000762939453</v>
      </c>
      <c r="X80" s="27">
        <f t="shared" si="14"/>
        <v>11.482999582961202</v>
      </c>
      <c r="Y80" s="21">
        <f t="shared" si="15"/>
        <v>1.8372799332737924</v>
      </c>
      <c r="Z80" s="11">
        <f t="shared" si="16"/>
        <v>0.45968774192912532</v>
      </c>
      <c r="AA80" s="7">
        <v>10678</v>
      </c>
      <c r="AB80" t="s">
        <v>580</v>
      </c>
      <c r="AC80" s="18" t="s">
        <v>469</v>
      </c>
      <c r="AD80" s="19">
        <v>967</v>
      </c>
      <c r="AE80" s="31">
        <v>9</v>
      </c>
      <c r="AF80" s="31">
        <f t="shared" si="17"/>
        <v>51708.599052429199</v>
      </c>
      <c r="AG80" s="31">
        <v>2070</v>
      </c>
      <c r="AH80" s="31">
        <v>4</v>
      </c>
      <c r="AI80" s="31">
        <v>414</v>
      </c>
      <c r="AJ80" s="32">
        <v>10341.7197265625</v>
      </c>
      <c r="AK80" s="32">
        <v>4752.75</v>
      </c>
      <c r="AL80" s="12">
        <v>0.25999999046325684</v>
      </c>
      <c r="AM80" s="12">
        <v>4.3299999237060547</v>
      </c>
      <c r="AN80" s="12">
        <v>2.3199999332427979</v>
      </c>
      <c r="AO80" s="12">
        <v>2.3599998950958252</v>
      </c>
      <c r="AP80" s="1" t="s">
        <v>48</v>
      </c>
      <c r="AQ80" s="13">
        <v>0</v>
      </c>
      <c r="AR80" s="13">
        <v>0</v>
      </c>
      <c r="AS80" s="13">
        <v>2.9999999329447746E-2</v>
      </c>
      <c r="AT80" s="13">
        <v>3.4700000286102295</v>
      </c>
      <c r="AU80" s="13">
        <f t="shared" si="19"/>
        <v>3.746999931335449</v>
      </c>
      <c r="AV80" s="13">
        <f t="shared" si="18"/>
        <v>17.76299958229065</v>
      </c>
      <c r="AW80" s="10" t="str">
        <f>HYPERLINK("https://sellercentral.amazon.com/abis/Display/ItemSelected?asin=B001CLBA50","Add to SC")</f>
        <v>Add to SC</v>
      </c>
      <c r="AX80" s="14"/>
      <c r="AZ80" s="14"/>
      <c r="BC80" s="14"/>
      <c r="BD80" s="14"/>
    </row>
    <row r="81" spans="1:56" x14ac:dyDescent="0.2">
      <c r="A81" s="1" t="s">
        <v>356</v>
      </c>
      <c r="B81" s="6">
        <v>5.369999885559082</v>
      </c>
      <c r="E81" s="7">
        <v>0</v>
      </c>
      <c r="F81" s="6">
        <v>0</v>
      </c>
      <c r="G81" s="1" t="s">
        <v>357</v>
      </c>
      <c r="H81" s="1" t="s">
        <v>357</v>
      </c>
      <c r="I81" s="1" t="s">
        <v>358</v>
      </c>
      <c r="J81" s="8">
        <v>0</v>
      </c>
      <c r="K81" s="9">
        <v>1</v>
      </c>
      <c r="L81" s="9">
        <v>1</v>
      </c>
      <c r="M81" s="1" t="s">
        <v>359</v>
      </c>
      <c r="N81" s="24" t="s">
        <v>430</v>
      </c>
      <c r="O81" s="35" t="s">
        <v>579</v>
      </c>
      <c r="P81" s="35" t="s">
        <v>579</v>
      </c>
      <c r="Q81" s="14" t="s">
        <v>568</v>
      </c>
      <c r="R81" s="1" t="s">
        <v>360</v>
      </c>
      <c r="S81" s="10" t="str">
        <f>HYPERLINK("https://www.amazon.com/dp/B0012QMAHM","B0012QMAHM")</f>
        <v>B0012QMAHM</v>
      </c>
      <c r="T81" s="6">
        <f t="shared" si="13"/>
        <v>5.369999885559082</v>
      </c>
      <c r="U81" s="27">
        <v>22.479999542236328</v>
      </c>
      <c r="V81" s="27">
        <v>21.489999771118164</v>
      </c>
      <c r="W81" s="27">
        <v>22.489999771118164</v>
      </c>
      <c r="X81" s="27">
        <f t="shared" si="14"/>
        <v>10.247999697178603</v>
      </c>
      <c r="Y81" s="21">
        <f t="shared" si="15"/>
        <v>1.9083798725466197</v>
      </c>
      <c r="Z81" s="11">
        <f t="shared" si="16"/>
        <v>0.45587188193328243</v>
      </c>
      <c r="AA81" s="7">
        <v>2681</v>
      </c>
      <c r="AB81" t="s">
        <v>580</v>
      </c>
      <c r="AC81" s="18" t="s">
        <v>469</v>
      </c>
      <c r="AD81" s="19">
        <v>4865</v>
      </c>
      <c r="AE81" s="31">
        <v>10</v>
      </c>
      <c r="AF81" s="31">
        <f t="shared" si="17"/>
        <v>172646.396484375</v>
      </c>
      <c r="AG81" s="31">
        <v>7680</v>
      </c>
      <c r="AH81" s="31">
        <v>8</v>
      </c>
      <c r="AI81" s="31">
        <v>853</v>
      </c>
      <c r="AJ81" s="32">
        <v>19182.9296875</v>
      </c>
      <c r="AK81" s="32">
        <v>8743.900390625</v>
      </c>
      <c r="AL81" s="12">
        <v>0.10000000149011612</v>
      </c>
      <c r="AM81" s="12">
        <v>4.2899999618530273</v>
      </c>
      <c r="AN81" s="12">
        <v>1.809999942779541</v>
      </c>
      <c r="AO81" s="12">
        <v>1.9700000286102295</v>
      </c>
      <c r="AP81" s="1" t="s">
        <v>48</v>
      </c>
      <c r="AQ81" s="13">
        <v>0</v>
      </c>
      <c r="AR81" s="13">
        <v>0</v>
      </c>
      <c r="AS81" s="13">
        <v>1.9999999552965164E-2</v>
      </c>
      <c r="AT81" s="13">
        <v>3.4700000286102295</v>
      </c>
      <c r="AU81" s="13">
        <f t="shared" si="19"/>
        <v>3.371999931335449</v>
      </c>
      <c r="AV81" s="13">
        <f t="shared" si="18"/>
        <v>15.63799958229065</v>
      </c>
      <c r="AW81" s="10" t="str">
        <f>HYPERLINK("https://sellercentral.amazon.com/abis/Display/ItemSelected?asin=B0012QMAHM","Add to SC")</f>
        <v>Add to SC</v>
      </c>
      <c r="AX81" s="14"/>
      <c r="AZ81" s="14"/>
      <c r="BC81" s="14"/>
      <c r="BD81" s="14"/>
    </row>
    <row r="82" spans="1:56" x14ac:dyDescent="0.2">
      <c r="A82" s="1" t="s">
        <v>458</v>
      </c>
      <c r="B82" s="6">
        <v>5.0999999046325684</v>
      </c>
      <c r="E82" s="7">
        <v>0</v>
      </c>
      <c r="F82" s="6">
        <v>0</v>
      </c>
      <c r="G82" s="1" t="s">
        <v>459</v>
      </c>
      <c r="H82" s="1" t="s">
        <v>460</v>
      </c>
      <c r="I82" s="1" t="s">
        <v>461</v>
      </c>
      <c r="J82" s="8">
        <v>0</v>
      </c>
      <c r="K82" s="9">
        <v>1</v>
      </c>
      <c r="L82" s="9">
        <v>1</v>
      </c>
      <c r="M82" s="1" t="s">
        <v>462</v>
      </c>
      <c r="N82" s="24" t="s">
        <v>435</v>
      </c>
      <c r="O82" s="35" t="s">
        <v>579</v>
      </c>
      <c r="P82" s="35" t="s">
        <v>579</v>
      </c>
      <c r="Q82" s="14" t="s">
        <v>569</v>
      </c>
      <c r="R82" s="1" t="s">
        <v>463</v>
      </c>
      <c r="S82" s="10" t="str">
        <f>HYPERLINK("https://www.amazon.com/dp/B0011DMO86","B0011DMO86")</f>
        <v>B0011DMO86</v>
      </c>
      <c r="T82" s="6">
        <f t="shared" si="13"/>
        <v>5.0999999046325684</v>
      </c>
      <c r="U82" s="27">
        <v>20.379999160766602</v>
      </c>
      <c r="V82" s="27">
        <v>20.389999389648438</v>
      </c>
      <c r="W82" s="27">
        <v>20.100000381469727</v>
      </c>
      <c r="X82" s="27">
        <f t="shared" si="14"/>
        <v>7.1829995766282089</v>
      </c>
      <c r="Y82" s="21">
        <f t="shared" si="15"/>
        <v>1.4084313158718993</v>
      </c>
      <c r="Z82" s="11">
        <f t="shared" si="16"/>
        <v>0.35245337941211269</v>
      </c>
      <c r="AA82" s="7">
        <v>10814</v>
      </c>
      <c r="AB82" t="s">
        <v>580</v>
      </c>
      <c r="AC82" s="18" t="s">
        <v>467</v>
      </c>
      <c r="AD82" s="19">
        <v>2687</v>
      </c>
      <c r="AE82" s="31">
        <v>28</v>
      </c>
      <c r="AF82" s="31">
        <f t="shared" si="17"/>
        <v>41575.198287963867</v>
      </c>
      <c r="AG82" s="31">
        <v>2040</v>
      </c>
      <c r="AH82" s="31">
        <v>15</v>
      </c>
      <c r="AI82" s="31">
        <v>128</v>
      </c>
      <c r="AJ82" s="32">
        <v>2598.449951171875</v>
      </c>
      <c r="AK82" s="32">
        <v>916.1500244140625</v>
      </c>
      <c r="AL82" s="12">
        <v>1.1000000238418579</v>
      </c>
      <c r="AM82" s="12">
        <v>7</v>
      </c>
      <c r="AN82" s="12">
        <v>3</v>
      </c>
      <c r="AO82" s="12">
        <v>3</v>
      </c>
      <c r="AP82" s="1" t="s">
        <v>48</v>
      </c>
      <c r="AQ82" s="13">
        <v>0</v>
      </c>
      <c r="AR82" s="13">
        <v>0</v>
      </c>
      <c r="AS82" s="13">
        <v>8.999999612569809E-2</v>
      </c>
      <c r="AT82" s="13">
        <v>4.9499998092651367</v>
      </c>
      <c r="AU82" s="13">
        <f t="shared" si="19"/>
        <v>3.05699987411499</v>
      </c>
      <c r="AV82" s="13">
        <f t="shared" si="18"/>
        <v>12.372999477386475</v>
      </c>
      <c r="AW82" s="10" t="str">
        <f>HYPERLINK("https://sellercentral.amazon.com/abis/Display/ItemSelected?asin=B0011DMO86","Add to SC")</f>
        <v>Add to SC</v>
      </c>
      <c r="AX82" s="14"/>
      <c r="AZ82" s="14"/>
      <c r="BC82" s="14"/>
      <c r="BD82" s="14"/>
    </row>
    <row r="83" spans="1:56" x14ac:dyDescent="0.2">
      <c r="A83" s="1" t="s">
        <v>165</v>
      </c>
      <c r="B83" s="6">
        <v>6.75</v>
      </c>
      <c r="E83" s="7">
        <v>0</v>
      </c>
      <c r="F83" s="6">
        <v>0</v>
      </c>
      <c r="G83" s="1" t="s">
        <v>166</v>
      </c>
      <c r="H83" s="1" t="s">
        <v>167</v>
      </c>
      <c r="I83" s="1" t="s">
        <v>168</v>
      </c>
      <c r="J83" s="8">
        <v>0</v>
      </c>
      <c r="K83" s="9">
        <v>1</v>
      </c>
      <c r="L83" s="9">
        <v>1</v>
      </c>
      <c r="M83" s="1" t="s">
        <v>169</v>
      </c>
      <c r="N83" s="24" t="s">
        <v>338</v>
      </c>
      <c r="O83" s="35" t="s">
        <v>579</v>
      </c>
      <c r="P83" s="35" t="s">
        <v>579</v>
      </c>
      <c r="Q83" s="14" t="s">
        <v>570</v>
      </c>
      <c r="R83" s="1" t="s">
        <v>170</v>
      </c>
      <c r="S83" s="10" t="str">
        <f>HYPERLINK("https://www.amazon.com/dp/B000QS2ZFY","B000QS2ZFY")</f>
        <v>B000QS2ZFY</v>
      </c>
      <c r="T83" s="6">
        <f t="shared" si="13"/>
        <v>6.75</v>
      </c>
      <c r="U83" s="27">
        <v>27</v>
      </c>
      <c r="V83" s="27">
        <v>27</v>
      </c>
      <c r="W83" s="27">
        <v>25.969999313354492</v>
      </c>
      <c r="X83" s="27">
        <f t="shared" si="14"/>
        <v>12.709999971836805</v>
      </c>
      <c r="Y83" s="21">
        <f t="shared" si="15"/>
        <v>1.8829629587906378</v>
      </c>
      <c r="Z83" s="11">
        <f t="shared" si="16"/>
        <v>0.47074073969765945</v>
      </c>
      <c r="AA83" s="7">
        <v>11389</v>
      </c>
      <c r="AB83" t="s">
        <v>580</v>
      </c>
      <c r="AC83" s="18" t="s">
        <v>469</v>
      </c>
      <c r="AD83" s="19">
        <v>2354</v>
      </c>
      <c r="AE83" s="31">
        <v>21</v>
      </c>
      <c r="AF83" s="31">
        <f t="shared" si="17"/>
        <v>51840</v>
      </c>
      <c r="AG83" s="31">
        <v>1920</v>
      </c>
      <c r="AH83" s="31">
        <v>12</v>
      </c>
      <c r="AI83" s="31">
        <v>148</v>
      </c>
      <c r="AJ83" s="32">
        <v>3987.68994140625</v>
      </c>
      <c r="AK83" s="32">
        <v>1877.1400146484375</v>
      </c>
      <c r="AL83" s="12">
        <v>3.9999999105930328E-2</v>
      </c>
      <c r="AM83" s="12">
        <v>4.4000000953674316</v>
      </c>
      <c r="AN83" s="12">
        <v>1.5</v>
      </c>
      <c r="AO83" s="12">
        <v>2.2000000476837158</v>
      </c>
      <c r="AP83" s="1" t="s">
        <v>48</v>
      </c>
      <c r="AQ83" s="13">
        <v>0</v>
      </c>
      <c r="AR83" s="13">
        <v>0</v>
      </c>
      <c r="AS83" s="13">
        <v>1.9999999552965164E-2</v>
      </c>
      <c r="AT83" s="13">
        <v>3.4700000286102295</v>
      </c>
      <c r="AU83" s="13">
        <f t="shared" si="19"/>
        <v>4.05</v>
      </c>
      <c r="AV83" s="13">
        <f t="shared" si="18"/>
        <v>19.47999997138977</v>
      </c>
      <c r="AW83" s="10" t="str">
        <f>HYPERLINK("https://sellercentral.amazon.com/abis/Display/ItemSelected?asin=B000QS2ZFY","Add to SC")</f>
        <v>Add to SC</v>
      </c>
      <c r="AX83" s="14"/>
      <c r="AZ83" s="14"/>
      <c r="BC83" s="14"/>
      <c r="BD83" s="14"/>
    </row>
    <row r="84" spans="1:56" x14ac:dyDescent="0.2">
      <c r="A84" s="1" t="s">
        <v>54</v>
      </c>
      <c r="B84" s="6">
        <v>5.6500000953674316</v>
      </c>
      <c r="E84" s="7">
        <v>0</v>
      </c>
      <c r="F84" s="6">
        <v>0</v>
      </c>
      <c r="G84" s="1" t="s">
        <v>55</v>
      </c>
      <c r="H84" s="1" t="s">
        <v>56</v>
      </c>
      <c r="I84" s="1" t="s">
        <v>57</v>
      </c>
      <c r="J84" s="8">
        <v>0</v>
      </c>
      <c r="K84" s="9">
        <v>1</v>
      </c>
      <c r="L84" s="9">
        <v>1</v>
      </c>
      <c r="M84" s="1" t="s">
        <v>58</v>
      </c>
      <c r="N84" s="24" t="s">
        <v>444</v>
      </c>
      <c r="O84" s="35" t="s">
        <v>579</v>
      </c>
      <c r="P84" s="35" t="s">
        <v>579</v>
      </c>
      <c r="Q84" s="14" t="s">
        <v>571</v>
      </c>
      <c r="R84" s="1" t="s">
        <v>59</v>
      </c>
      <c r="S84" s="10" t="str">
        <f>HYPERLINK("https://www.amazon.com/dp/B000LNOT80","B000LNOT80")</f>
        <v>B000LNOT80</v>
      </c>
      <c r="T84" s="6">
        <f t="shared" si="13"/>
        <v>5.6500000953674316</v>
      </c>
      <c r="U84" s="27">
        <v>22.600000381469727</v>
      </c>
      <c r="V84" s="27">
        <v>22.600000381469727</v>
      </c>
      <c r="W84" s="27">
        <v>24.489999771118164</v>
      </c>
      <c r="X84" s="27">
        <f t="shared" si="14"/>
        <v>10.060000200942159</v>
      </c>
      <c r="Y84" s="21">
        <f t="shared" si="15"/>
        <v>1.7805309789623882</v>
      </c>
      <c r="Z84" s="11">
        <f t="shared" si="16"/>
        <v>0.44513274474059705</v>
      </c>
      <c r="AA84" s="7">
        <v>7872</v>
      </c>
      <c r="AB84" t="s">
        <v>580</v>
      </c>
      <c r="AC84" s="18" t="s">
        <v>469</v>
      </c>
      <c r="AD84" s="19">
        <v>686</v>
      </c>
      <c r="AE84" s="31">
        <v>3</v>
      </c>
      <c r="AF84" s="31">
        <f t="shared" si="17"/>
        <v>64410.001087188721</v>
      </c>
      <c r="AG84" s="31">
        <v>2850</v>
      </c>
      <c r="AH84" s="31">
        <v>1</v>
      </c>
      <c r="AI84" s="31">
        <v>1425</v>
      </c>
      <c r="AJ84" s="32">
        <v>32205</v>
      </c>
      <c r="AK84" s="32">
        <v>14338.4599609375</v>
      </c>
      <c r="AL84" s="12">
        <v>0.25999999046325684</v>
      </c>
      <c r="AM84" s="12">
        <v>4.2899999618530273</v>
      </c>
      <c r="AN84" s="12">
        <v>2.130000114440918</v>
      </c>
      <c r="AO84" s="12">
        <v>2.2000000476837158</v>
      </c>
      <c r="AP84" s="1" t="s">
        <v>48</v>
      </c>
      <c r="AQ84" s="13">
        <v>0</v>
      </c>
      <c r="AR84" s="13">
        <v>0</v>
      </c>
      <c r="AS84" s="13">
        <v>2.9999999329447746E-2</v>
      </c>
      <c r="AT84" s="13">
        <v>3.4700000286102295</v>
      </c>
      <c r="AU84" s="13">
        <f t="shared" si="19"/>
        <v>3.3900000572204587</v>
      </c>
      <c r="AV84" s="13">
        <f t="shared" si="18"/>
        <v>15.740000295639039</v>
      </c>
      <c r="AW84" s="10" t="str">
        <f>HYPERLINK("https://sellercentral.amazon.com/abis/Display/ItemSelected?asin=B000LNOT80","Add to SC")</f>
        <v>Add to SC</v>
      </c>
      <c r="AX84" s="14"/>
      <c r="AZ84" s="14"/>
      <c r="BC84" s="14"/>
      <c r="BD84" s="14"/>
    </row>
    <row r="85" spans="1:56" x14ac:dyDescent="0.2">
      <c r="A85" s="1" t="s">
        <v>448</v>
      </c>
      <c r="B85" s="6">
        <v>9.9899997711181641</v>
      </c>
      <c r="E85" s="7">
        <v>0</v>
      </c>
      <c r="F85" s="6">
        <v>0</v>
      </c>
      <c r="G85" s="1" t="s">
        <v>449</v>
      </c>
      <c r="H85" s="1" t="s">
        <v>449</v>
      </c>
      <c r="I85" s="1" t="s">
        <v>449</v>
      </c>
      <c r="J85" s="8">
        <v>0</v>
      </c>
      <c r="K85" s="9">
        <v>1</v>
      </c>
      <c r="L85" s="9">
        <v>1</v>
      </c>
      <c r="M85" s="1" t="s">
        <v>450</v>
      </c>
      <c r="N85" s="24" t="s">
        <v>449</v>
      </c>
      <c r="O85" s="35" t="s">
        <v>579</v>
      </c>
      <c r="P85" s="35" t="s">
        <v>579</v>
      </c>
      <c r="Q85" s="14" t="s">
        <v>572</v>
      </c>
      <c r="R85" s="1" t="s">
        <v>451</v>
      </c>
      <c r="S85" s="10" t="str">
        <f>HYPERLINK("https://www.amazon.com/dp/B000G019K4","B000G019K4")</f>
        <v>B000G019K4</v>
      </c>
      <c r="T85" s="6">
        <f t="shared" si="13"/>
        <v>9.9899997711181641</v>
      </c>
      <c r="U85" s="27">
        <v>39.950000762939453</v>
      </c>
      <c r="V85" s="27">
        <v>39.950000762939453</v>
      </c>
      <c r="W85" s="27">
        <v>45.340000152587891</v>
      </c>
      <c r="X85" s="27">
        <f t="shared" si="14"/>
        <v>20.297501011565327</v>
      </c>
      <c r="Y85" s="21">
        <f t="shared" si="15"/>
        <v>2.0317819295899207</v>
      </c>
      <c r="Z85" s="11">
        <f t="shared" si="16"/>
        <v>0.50807260635636275</v>
      </c>
      <c r="AA85" s="7">
        <v>15592</v>
      </c>
      <c r="AB85" t="s">
        <v>580</v>
      </c>
      <c r="AC85" s="18" t="s">
        <v>467</v>
      </c>
      <c r="AD85" s="19">
        <v>630</v>
      </c>
      <c r="AE85" s="31">
        <v>3</v>
      </c>
      <c r="AF85" s="31">
        <f t="shared" si="17"/>
        <v>53932.501029968262</v>
      </c>
      <c r="AG85" s="31">
        <v>1350</v>
      </c>
      <c r="AH85" s="31">
        <v>1</v>
      </c>
      <c r="AI85" s="31">
        <v>675</v>
      </c>
      <c r="AJ85" s="32">
        <v>26966.25</v>
      </c>
      <c r="AK85" s="32">
        <v>13702.2197265625</v>
      </c>
      <c r="AL85" s="12">
        <v>0.40000000596046448</v>
      </c>
      <c r="AM85" s="12">
        <v>4.2899999618530273</v>
      </c>
      <c r="AN85" s="12">
        <v>2.130000114440918</v>
      </c>
      <c r="AO85" s="12">
        <v>2.2000000476837158</v>
      </c>
      <c r="AP85" s="1" t="s">
        <v>48</v>
      </c>
      <c r="AQ85" s="13">
        <v>0</v>
      </c>
      <c r="AR85" s="13">
        <v>0</v>
      </c>
      <c r="AS85" s="13">
        <v>2.9999999329447746E-2</v>
      </c>
      <c r="AT85" s="13">
        <v>3.6399998664855957</v>
      </c>
      <c r="AU85" s="13">
        <f t="shared" si="19"/>
        <v>5.9925001144409178</v>
      </c>
      <c r="AV85" s="13">
        <f t="shared" si="18"/>
        <v>30.317500782012939</v>
      </c>
      <c r="AW85" s="10" t="str">
        <f>HYPERLINK("https://sellercentral.amazon.com/abis/Display/ItemSelected?asin=B000G019K4","Add to SC")</f>
        <v>Add to SC</v>
      </c>
      <c r="AX85" s="14"/>
      <c r="AZ85" s="14"/>
      <c r="BC85" s="14"/>
      <c r="BD85" s="14"/>
    </row>
    <row r="86" spans="1:56" x14ac:dyDescent="0.2">
      <c r="A86" s="1" t="s">
        <v>443</v>
      </c>
      <c r="B86" s="6">
        <v>6.4499998092651367</v>
      </c>
      <c r="E86" s="7">
        <v>0</v>
      </c>
      <c r="F86" s="6">
        <v>0</v>
      </c>
      <c r="G86" s="1" t="s">
        <v>444</v>
      </c>
      <c r="H86" s="1" t="s">
        <v>445</v>
      </c>
      <c r="I86" s="1" t="s">
        <v>446</v>
      </c>
      <c r="J86" s="8">
        <v>0</v>
      </c>
      <c r="K86" s="9">
        <v>1</v>
      </c>
      <c r="L86" s="9">
        <v>1</v>
      </c>
      <c r="M86" s="1" t="s">
        <v>340</v>
      </c>
      <c r="N86" s="24" t="s">
        <v>453</v>
      </c>
      <c r="O86" s="35" t="s">
        <v>579</v>
      </c>
      <c r="P86" s="35" t="s">
        <v>579</v>
      </c>
      <c r="Q86" s="14" t="s">
        <v>573</v>
      </c>
      <c r="R86" s="1" t="s">
        <v>447</v>
      </c>
      <c r="S86" s="10" t="str">
        <f>HYPERLINK("https://www.amazon.com/dp/B00013YZ0M","B00013YZ0M")</f>
        <v>B00013YZ0M</v>
      </c>
      <c r="T86" s="6">
        <f t="shared" si="13"/>
        <v>6.4499998092651367</v>
      </c>
      <c r="U86" s="27">
        <v>25.790000915527344</v>
      </c>
      <c r="V86" s="27">
        <v>25.489999771118164</v>
      </c>
      <c r="W86" s="27">
        <v>26.489999771118164</v>
      </c>
      <c r="X86" s="27">
        <f t="shared" si="14"/>
        <v>11.71150110512972</v>
      </c>
      <c r="Y86" s="21">
        <f t="shared" si="15"/>
        <v>1.8157366591401556</v>
      </c>
      <c r="Z86" s="11">
        <f t="shared" si="16"/>
        <v>0.45411014693212343</v>
      </c>
      <c r="AA86" s="7">
        <v>9972</v>
      </c>
      <c r="AB86" t="s">
        <v>580</v>
      </c>
      <c r="AC86" s="18" t="s">
        <v>467</v>
      </c>
      <c r="AD86" s="19">
        <v>912</v>
      </c>
      <c r="AE86" s="31">
        <v>15</v>
      </c>
      <c r="AF86" s="31">
        <f t="shared" si="17"/>
        <v>57253.802032470703</v>
      </c>
      <c r="AG86" s="31">
        <v>2220</v>
      </c>
      <c r="AH86" s="31">
        <v>13</v>
      </c>
      <c r="AI86" s="31">
        <v>159</v>
      </c>
      <c r="AJ86" s="32">
        <v>4089.56005859375</v>
      </c>
      <c r="AK86" s="32">
        <v>1856.8699951171875</v>
      </c>
      <c r="AL86" s="12">
        <v>0.49000000953674316</v>
      </c>
      <c r="AM86" s="12">
        <v>6.380000114440918</v>
      </c>
      <c r="AN86" s="12">
        <v>3.1099998950958252</v>
      </c>
      <c r="AO86" s="12">
        <v>4.4099998474121094</v>
      </c>
      <c r="AP86" s="1" t="s">
        <v>48</v>
      </c>
      <c r="AQ86" s="13">
        <v>0</v>
      </c>
      <c r="AR86" s="13">
        <v>0</v>
      </c>
      <c r="AS86" s="13">
        <v>0.11999999731779099</v>
      </c>
      <c r="AT86" s="13">
        <v>3.6399998664855957</v>
      </c>
      <c r="AU86" s="13">
        <f t="shared" si="19"/>
        <v>3.8685001373291015</v>
      </c>
      <c r="AV86" s="13">
        <f t="shared" si="18"/>
        <v>18.281500911712648</v>
      </c>
      <c r="AW86" s="10" t="str">
        <f>HYPERLINK("https://sellercentral.amazon.com/abis/Display/ItemSelected?asin=B00013YZ0M","Add to SC")</f>
        <v>Add to SC</v>
      </c>
      <c r="AX86" s="14"/>
      <c r="AZ86" s="14"/>
      <c r="BC86" s="14"/>
      <c r="BD86" s="14"/>
    </row>
    <row r="87" spans="1:56" x14ac:dyDescent="0.2">
      <c r="A87" s="1" t="s">
        <v>279</v>
      </c>
      <c r="B87" s="6">
        <v>6.369999885559082</v>
      </c>
      <c r="E87" s="7">
        <v>0</v>
      </c>
      <c r="F87" s="6">
        <v>0</v>
      </c>
      <c r="G87" s="1" t="s">
        <v>280</v>
      </c>
      <c r="H87" s="1" t="s">
        <v>281</v>
      </c>
      <c r="I87" s="1" t="s">
        <v>282</v>
      </c>
      <c r="J87" s="8">
        <v>0</v>
      </c>
      <c r="K87" s="9">
        <v>1</v>
      </c>
      <c r="L87" s="9">
        <v>1</v>
      </c>
      <c r="M87" s="1" t="s">
        <v>283</v>
      </c>
      <c r="N87" s="24" t="s">
        <v>86</v>
      </c>
      <c r="O87" s="35" t="s">
        <v>579</v>
      </c>
      <c r="P87" s="35" t="s">
        <v>579</v>
      </c>
      <c r="Q87" s="14" t="s">
        <v>574</v>
      </c>
      <c r="R87" s="1" t="s">
        <v>284</v>
      </c>
      <c r="S87" s="10" t="str">
        <f>HYPERLINK("https://www.amazon.com/dp/B00012NJ4G","B00012NJ4G")</f>
        <v>B00012NJ4G</v>
      </c>
      <c r="T87" s="6">
        <f t="shared" si="13"/>
        <v>6.369999885559082</v>
      </c>
      <c r="U87" s="27">
        <v>25.950000762939453</v>
      </c>
      <c r="V87" s="27">
        <v>25.909999847412109</v>
      </c>
      <c r="W87" s="27">
        <v>34.409999847412109</v>
      </c>
      <c r="X87" s="27">
        <f t="shared" si="14"/>
        <v>12.187500734999777</v>
      </c>
      <c r="Y87" s="21">
        <f t="shared" si="15"/>
        <v>1.9132654558800051</v>
      </c>
      <c r="Z87" s="11">
        <f t="shared" si="16"/>
        <v>0.4696531937064673</v>
      </c>
      <c r="AA87" s="7">
        <v>7881</v>
      </c>
      <c r="AB87" t="s">
        <v>580</v>
      </c>
      <c r="AC87" s="18" t="s">
        <v>469</v>
      </c>
      <c r="AD87" s="19">
        <v>2249</v>
      </c>
      <c r="AE87" s="31">
        <v>4</v>
      </c>
      <c r="AF87" s="31">
        <f t="shared" si="17"/>
        <v>73957.502174377441</v>
      </c>
      <c r="AG87" s="31">
        <v>2850</v>
      </c>
      <c r="AH87" s="31">
        <v>2</v>
      </c>
      <c r="AI87" s="31">
        <v>950</v>
      </c>
      <c r="AJ87" s="32">
        <v>24652.5</v>
      </c>
      <c r="AK87" s="32">
        <v>11574.2197265625</v>
      </c>
      <c r="AL87" s="12">
        <v>0.10999999940395355</v>
      </c>
      <c r="AM87" s="12">
        <v>6.0999999046325684</v>
      </c>
      <c r="AN87" s="12">
        <v>1.6499999761581421</v>
      </c>
      <c r="AO87" s="12">
        <v>2.440000057220459</v>
      </c>
      <c r="AP87" s="1" t="s">
        <v>48</v>
      </c>
      <c r="AQ87" s="13">
        <v>0</v>
      </c>
      <c r="AR87" s="13">
        <v>0</v>
      </c>
      <c r="AS87" s="13">
        <v>2.9999999329447746E-2</v>
      </c>
      <c r="AT87" s="13">
        <v>3.4700000286102295</v>
      </c>
      <c r="AU87" s="13">
        <f t="shared" si="19"/>
        <v>3.8925001144409177</v>
      </c>
      <c r="AV87" s="13">
        <f t="shared" si="18"/>
        <v>18.587500619888306</v>
      </c>
      <c r="AW87" s="10" t="str">
        <f>HYPERLINK("https://sellercentral.amazon.com/abis/Display/ItemSelected?asin=B00012NJ4G","Add to SC")</f>
        <v>Add to SC</v>
      </c>
      <c r="AX87" s="14"/>
      <c r="AZ87" s="14"/>
      <c r="BC87" s="14"/>
      <c r="BD87" s="14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Repan</dc:creator>
  <cp:lastModifiedBy>Vladimir Repan</cp:lastModifiedBy>
  <dcterms:created xsi:type="dcterms:W3CDTF">2021-11-10T07:50:55Z</dcterms:created>
  <dcterms:modified xsi:type="dcterms:W3CDTF">2021-11-11T03:30:18Z</dcterms:modified>
</cp:coreProperties>
</file>